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7A2D7E96-6E34-419A-AE5F-296B3A7E7977}"/>
  <workbookPr codeName="ThisWorkbook"/>
  <mc:AlternateContent xmlns:mc="http://schemas.openxmlformats.org/markup-compatibility/2006">
    <mc:Choice Requires="x15">
      <x15ac:absPath xmlns:x15ac="http://schemas.microsoft.com/office/spreadsheetml/2010/11/ac" url="C:\Users\B01\Desktop\集計ソフト実施-大川浩人-20151125\"/>
    </mc:Choice>
  </mc:AlternateContent>
  <bookViews>
    <workbookView xWindow="0" yWindow="0" windowWidth="20490" windowHeight="8535"/>
  </bookViews>
  <sheets>
    <sheet name="集計用紙 " sheetId="4" r:id="rId1"/>
    <sheet name="選択データ" sheetId="3" r:id="rId2"/>
    <sheet name="説明" sheetId="5" r:id="rId3"/>
  </sheets>
  <definedNames>
    <definedName name="Class">'集計用紙 '!$H$9</definedName>
    <definedName name="Heat">'集計用紙 '!$W$9</definedName>
    <definedName name="HeatNo.">OFFSET(選択データ!$H$3,0,0,COUNTA(選択データ!$H:$H)-1,1)</definedName>
    <definedName name="Point">'集計用紙 '!$B$9</definedName>
    <definedName name="_xlnm.Print_Area" localSheetId="0">'集計用紙 '!$A$4:$AV$33</definedName>
    <definedName name="Round">'集計用紙 '!$O$9</definedName>
    <definedName name="Round.">OFFSET(選択データ!$F$3,0,0,COUNTA(選択データ!$F:$F)-1,1)</definedName>
    <definedName name="クラス名">OFFSET(選択データ!$D$3,0,0,COUNTA(選択データ!$D:$D)-1,1)</definedName>
    <definedName name="ジャッジ名">OFFSET(選択データ!$A$3,0,0,COUNTA(選択データ!$A:$A)-1,1)</definedName>
    <definedName name="ポイント名">OFFSET(選択データ!$C$3,0,0,COUNTA(選択データ!$C:$C)-1,1)</definedName>
    <definedName name="支部名">OFFSET(選択データ!$E$3,0,0,COUNTA(選択データ!$E:$E)-1,1)</definedName>
    <definedName name="集計チェック">OFFSET(選択データ!$J$3,0,0,COUNTA(選択データ!$J:$J)-1,1)</definedName>
    <definedName name="集計者.">OFFSET(選択データ!$I$3,0,0,COUNTA(選択データ!$I:$I)-1,1)</definedName>
    <definedName name="大会名">OFFSET(選択データ!$B$3,0,0,COUNTA(選択データ!$B:$B)-1,1)</definedName>
    <definedName name="大会名.">'集計用紙 '!$B$7</definedName>
    <definedName name="大会目">'集計用紙 '!$B$7</definedName>
    <definedName name="日時">'集計用紙 '!$AM$7</definedName>
    <definedName name="妨害">OFFSET(選択データ!$G$3,0,0,COUNTA(選択データ!$G:$G)-1,1)</definedName>
  </definedNames>
  <calcPr calcId="152511" fullCalcOnLoad="1"/>
</workbook>
</file>

<file path=xl/calcChain.xml><?xml version="1.0" encoding="utf-8"?>
<calcChain xmlns="http://schemas.openxmlformats.org/spreadsheetml/2006/main">
  <c r="AM7" i="4" l="1"/>
  <c r="AY16" i="4"/>
  <c r="BA16" i="4"/>
  <c r="AY15" i="4"/>
  <c r="AZ15" i="4"/>
  <c r="AY14" i="4"/>
  <c r="BA14" i="4"/>
  <c r="AY13" i="4"/>
  <c r="AZ13" i="4"/>
  <c r="AY12" i="4"/>
  <c r="BA12" i="4"/>
  <c r="AL29" i="4"/>
  <c r="AL28" i="4"/>
  <c r="AL27" i="4"/>
  <c r="AL26" i="4"/>
  <c r="AL25" i="4"/>
  <c r="AL23" i="4"/>
  <c r="AL20" i="4"/>
  <c r="AL19" i="4"/>
  <c r="AL24" i="4"/>
  <c r="T24" i="4"/>
  <c r="T22" i="4"/>
  <c r="T21" i="4"/>
  <c r="T20" i="4"/>
  <c r="T19" i="4"/>
  <c r="T18" i="4"/>
  <c r="T23" i="4"/>
  <c r="K18" i="4"/>
  <c r="I18" i="4"/>
  <c r="K19" i="4"/>
  <c r="I19" i="4"/>
  <c r="K20" i="4"/>
  <c r="K21" i="4"/>
  <c r="I21" i="4"/>
  <c r="K22" i="4"/>
  <c r="K23" i="4"/>
  <c r="I23" i="4"/>
  <c r="K17" i="4"/>
  <c r="T17" i="4"/>
  <c r="AN17" i="4"/>
  <c r="AO17" i="4"/>
  <c r="AP17" i="4"/>
  <c r="AQ17" i="4"/>
  <c r="AM17" i="4"/>
  <c r="AE17" i="4"/>
  <c r="AF17" i="4"/>
  <c r="AG17" i="4"/>
  <c r="AH17" i="4"/>
  <c r="AD17" i="4"/>
  <c r="V17" i="4"/>
  <c r="W17" i="4"/>
  <c r="X17" i="4"/>
  <c r="Y17" i="4"/>
  <c r="U17" i="4"/>
  <c r="L17" i="4"/>
  <c r="M17" i="4"/>
  <c r="N17" i="4"/>
  <c r="O17" i="4"/>
  <c r="P17" i="4"/>
  <c r="AV15" i="4"/>
  <c r="AL15" i="4"/>
  <c r="AC15" i="4"/>
  <c r="T15" i="4"/>
  <c r="BB13" i="4"/>
  <c r="K15" i="4"/>
  <c r="AC18" i="4"/>
  <c r="AV18" i="4"/>
  <c r="AC19" i="4"/>
  <c r="AV19" i="4"/>
  <c r="AC20" i="4"/>
  <c r="AV20" i="4"/>
  <c r="AC21" i="4"/>
  <c r="AV21" i="4"/>
  <c r="AC22" i="4"/>
  <c r="AV22" i="4"/>
  <c r="AC23" i="4"/>
  <c r="AV23" i="4"/>
  <c r="AC24" i="4"/>
  <c r="AV24" i="4"/>
  <c r="T25" i="4"/>
  <c r="AC25" i="4"/>
  <c r="AV25" i="4"/>
  <c r="T26" i="4"/>
  <c r="AC26" i="4"/>
  <c r="AV26" i="4"/>
  <c r="T27" i="4"/>
  <c r="AC27" i="4"/>
  <c r="AV27" i="4"/>
  <c r="T28" i="4"/>
  <c r="AC28" i="4"/>
  <c r="AV28" i="4"/>
  <c r="T29" i="4"/>
  <c r="AC29" i="4"/>
  <c r="AV29" i="4"/>
  <c r="G2" i="3"/>
  <c r="E2" i="3"/>
  <c r="D2" i="3"/>
  <c r="C2" i="3"/>
  <c r="B2" i="3"/>
  <c r="A2" i="3"/>
  <c r="K24" i="4"/>
  <c r="J24" i="4"/>
  <c r="K25" i="4"/>
  <c r="K26" i="4"/>
  <c r="K27" i="4"/>
  <c r="K28" i="4"/>
  <c r="I28" i="4"/>
  <c r="K29" i="4"/>
  <c r="AL21" i="4"/>
  <c r="AL22" i="4"/>
  <c r="AL18" i="4"/>
  <c r="AK28" i="4"/>
  <c r="AZ14" i="4"/>
  <c r="AZ16" i="4"/>
  <c r="I22" i="4"/>
  <c r="I26" i="4"/>
  <c r="I25" i="4"/>
  <c r="AL17" i="4"/>
  <c r="I29" i="4"/>
  <c r="AV17" i="4"/>
  <c r="AS28" i="4"/>
  <c r="AC17" i="4"/>
  <c r="AA25" i="4"/>
  <c r="I27" i="4"/>
  <c r="AS24" i="4"/>
  <c r="AS27" i="4"/>
  <c r="AS18" i="4"/>
  <c r="AT18" i="4"/>
  <c r="AS22" i="4"/>
  <c r="AS25" i="4"/>
  <c r="J29" i="4"/>
  <c r="AS26" i="4"/>
  <c r="AS23" i="4"/>
  <c r="AS19" i="4"/>
  <c r="AS29" i="4"/>
  <c r="I20" i="4"/>
  <c r="AT28" i="4"/>
  <c r="AT26" i="4"/>
  <c r="AS20" i="4"/>
  <c r="AK24" i="4"/>
  <c r="BB16" i="4"/>
  <c r="BA13" i="4"/>
  <c r="AS21" i="4"/>
  <c r="AT22" i="4"/>
  <c r="AT29" i="4"/>
  <c r="AT20" i="4"/>
  <c r="AT27" i="4"/>
  <c r="AT23" i="4"/>
  <c r="AT25" i="4"/>
  <c r="AT21" i="4"/>
  <c r="AT19" i="4"/>
  <c r="AT24" i="4"/>
  <c r="AB22" i="4"/>
  <c r="AB20" i="4"/>
  <c r="AB26" i="4"/>
  <c r="AB28" i="4"/>
  <c r="J26" i="4"/>
  <c r="J22" i="4"/>
  <c r="AP15" i="4"/>
  <c r="BF40" i="4"/>
  <c r="AN15" i="4"/>
  <c r="BE40" i="4"/>
  <c r="AR15" i="4"/>
  <c r="BD16" i="4"/>
  <c r="BF16" i="4"/>
  <c r="AM14" i="4"/>
  <c r="BA15" i="4"/>
  <c r="BB15" i="4"/>
  <c r="AZ12" i="4"/>
  <c r="BB12" i="4"/>
  <c r="AJ22" i="4"/>
  <c r="J20" i="4"/>
  <c r="J25" i="4"/>
  <c r="J21" i="4"/>
  <c r="I24" i="4"/>
  <c r="J18" i="4"/>
  <c r="J28" i="4"/>
  <c r="J23" i="4"/>
  <c r="J19" i="4"/>
  <c r="BD36" i="4"/>
  <c r="BL36" i="4"/>
  <c r="J27" i="4"/>
  <c r="AJ25" i="4"/>
  <c r="AJ21" i="4"/>
  <c r="AJ27" i="4"/>
  <c r="AA21" i="4"/>
  <c r="AA26" i="4"/>
  <c r="AB24" i="4"/>
  <c r="AA18" i="4"/>
  <c r="AB29" i="4"/>
  <c r="AK22" i="4"/>
  <c r="AK20" i="4"/>
  <c r="AA22" i="4"/>
  <c r="AK29" i="4"/>
  <c r="AK26" i="4"/>
  <c r="AK21" i="4"/>
  <c r="AJ23" i="4"/>
  <c r="AJ19" i="4"/>
  <c r="AA24" i="4"/>
  <c r="AB23" i="4"/>
  <c r="AB27" i="4"/>
  <c r="AA20" i="4"/>
  <c r="AK25" i="4"/>
  <c r="AJ20" i="4"/>
  <c r="AK27" i="4"/>
  <c r="AA19" i="4"/>
  <c r="AJ24" i="4"/>
  <c r="AJ29" i="4"/>
  <c r="AA27" i="4"/>
  <c r="AA23" i="4"/>
  <c r="BD32" i="4"/>
  <c r="BE32" i="4"/>
  <c r="BF32" i="4"/>
  <c r="AB21" i="4"/>
  <c r="AB18" i="4"/>
  <c r="AB25" i="4"/>
  <c r="AK19" i="4"/>
  <c r="BD40" i="4"/>
  <c r="BQ40" i="4"/>
  <c r="AK23" i="4"/>
  <c r="AK18" i="4"/>
  <c r="AJ26" i="4"/>
  <c r="AJ28" i="4"/>
  <c r="BE16" i="4"/>
  <c r="BC16" i="4"/>
  <c r="S24" i="4"/>
  <c r="R18" i="4"/>
  <c r="R21" i="4"/>
  <c r="S19" i="4"/>
  <c r="R22" i="4"/>
  <c r="R26" i="4"/>
  <c r="R19" i="4"/>
  <c r="R27" i="4"/>
  <c r="S29" i="4"/>
  <c r="S26" i="4"/>
  <c r="S25" i="4"/>
  <c r="S27" i="4"/>
  <c r="R28" i="4"/>
  <c r="S21" i="4"/>
  <c r="S23" i="4"/>
  <c r="S18" i="4"/>
  <c r="R20" i="4"/>
  <c r="S20" i="4"/>
  <c r="S22" i="4"/>
  <c r="R23" i="4"/>
  <c r="S28" i="4"/>
  <c r="R29" i="4"/>
  <c r="R25" i="4"/>
  <c r="R24" i="4"/>
  <c r="AJ18" i="4"/>
  <c r="AA29" i="4"/>
  <c r="AB19" i="4"/>
  <c r="AA28" i="4"/>
  <c r="BA17" i="4"/>
  <c r="AZ17" i="4"/>
  <c r="AY17" i="4"/>
  <c r="BB14" i="4"/>
  <c r="BB17" i="4"/>
  <c r="F15" i="4"/>
  <c r="BF36" i="4"/>
  <c r="D15" i="4"/>
  <c r="BN36" i="4"/>
  <c r="BO36" i="4"/>
  <c r="BQ36" i="4"/>
  <c r="BK36" i="4"/>
  <c r="BG36" i="4"/>
  <c r="BS36" i="4"/>
  <c r="BI36" i="4"/>
  <c r="BJ36" i="4"/>
  <c r="BP36" i="4"/>
  <c r="BD39" i="4"/>
  <c r="BI39" i="4"/>
  <c r="BN40" i="4"/>
  <c r="BJ40" i="4"/>
  <c r="BK40" i="4"/>
  <c r="BO40" i="4"/>
  <c r="AG15" i="4"/>
  <c r="BF39" i="4"/>
  <c r="BG40" i="4"/>
  <c r="BG32" i="4"/>
  <c r="BS40" i="4"/>
  <c r="BI40" i="4"/>
  <c r="AE15" i="4"/>
  <c r="X15" i="4"/>
  <c r="BF38" i="4"/>
  <c r="BL40" i="4"/>
  <c r="BP40" i="4"/>
  <c r="BS39" i="4"/>
  <c r="V15" i="4"/>
  <c r="M15" i="4"/>
  <c r="BD37" i="4"/>
  <c r="O15" i="4"/>
  <c r="BF37" i="4"/>
  <c r="BD38" i="4"/>
  <c r="AY18" i="4"/>
  <c r="BN39" i="4"/>
  <c r="H15" i="4"/>
  <c r="BE36" i="4"/>
  <c r="BK39" i="4"/>
  <c r="BP39" i="4"/>
  <c r="BG39" i="4"/>
  <c r="BO39" i="4"/>
  <c r="BJ39" i="4"/>
  <c r="BQ39" i="4"/>
  <c r="BL39" i="4"/>
  <c r="BE39" i="4"/>
  <c r="AI15" i="4"/>
  <c r="Z15" i="4"/>
  <c r="BE38" i="4"/>
  <c r="BS38" i="4"/>
  <c r="BN38" i="4"/>
  <c r="BL38" i="4"/>
  <c r="BO38" i="4"/>
  <c r="BJ38" i="4"/>
  <c r="BK38" i="4"/>
  <c r="BQ38" i="4"/>
  <c r="BG38" i="4"/>
  <c r="BI38" i="4"/>
  <c r="BP38" i="4"/>
  <c r="BP37" i="4"/>
  <c r="BN37" i="4"/>
  <c r="BG37" i="4"/>
  <c r="BQ37" i="4"/>
  <c r="BK37" i="4"/>
  <c r="BO37" i="4"/>
  <c r="BL37" i="4"/>
  <c r="BS37" i="4"/>
  <c r="BJ37" i="4"/>
  <c r="BI37" i="4"/>
  <c r="Q15" i="4"/>
  <c r="BE37" i="4"/>
  <c r="BD28" i="4"/>
  <c r="BE28" i="4"/>
  <c r="BF28" i="4"/>
  <c r="BG28" i="4"/>
  <c r="BD12" i="4"/>
  <c r="BD31" i="4"/>
  <c r="BE31" i="4"/>
  <c r="BF31" i="4"/>
  <c r="BG31" i="4"/>
  <c r="BD15" i="4"/>
  <c r="BD29" i="4"/>
  <c r="BE29" i="4"/>
  <c r="BD13" i="4"/>
  <c r="BD30" i="4"/>
  <c r="BE30" i="4"/>
  <c r="BD14" i="4"/>
  <c r="BE12" i="4"/>
  <c r="BE15" i="4"/>
  <c r="BE14" i="4"/>
  <c r="BE13" i="4"/>
  <c r="BE23" i="4"/>
  <c r="BF30" i="4"/>
  <c r="BF29" i="4"/>
  <c r="BE21" i="4"/>
  <c r="BE22" i="4"/>
  <c r="BE25" i="4"/>
  <c r="BE24" i="4"/>
  <c r="BG30" i="4"/>
  <c r="BF23" i="4"/>
  <c r="BG29" i="4"/>
  <c r="BF21" i="4"/>
  <c r="BF22" i="4"/>
  <c r="BF25" i="4"/>
  <c r="BF24" i="4"/>
  <c r="BH29" i="4"/>
  <c r="BI29" i="4"/>
  <c r="BG22" i="4"/>
  <c r="BG25" i="4"/>
  <c r="BG21" i="4"/>
  <c r="BH32" i="4"/>
  <c r="BI32" i="4"/>
  <c r="BH28" i="4"/>
  <c r="BI28" i="4"/>
  <c r="BH31" i="4"/>
  <c r="BI31" i="4"/>
  <c r="BG24" i="4"/>
  <c r="BH30" i="4"/>
  <c r="BI30" i="4"/>
  <c r="BG23" i="4"/>
  <c r="BJ31" i="4"/>
  <c r="BI24" i="4"/>
  <c r="BI21" i="4"/>
  <c r="BJ28" i="4"/>
  <c r="BJ30" i="4"/>
  <c r="BI23" i="4"/>
  <c r="BI25" i="4"/>
  <c r="BJ32" i="4"/>
  <c r="BJ29" i="4"/>
  <c r="BI22" i="4"/>
  <c r="BK32" i="4"/>
  <c r="BJ25" i="4"/>
  <c r="BK28" i="4"/>
  <c r="BJ21" i="4"/>
  <c r="BJ22" i="4"/>
  <c r="BK29" i="4"/>
  <c r="BK30" i="4"/>
  <c r="BJ23" i="4"/>
  <c r="BJ24" i="4"/>
  <c r="BK31" i="4"/>
  <c r="BK23" i="4"/>
  <c r="BL30" i="4"/>
  <c r="BL28" i="4"/>
  <c r="BK21" i="4"/>
  <c r="BK22" i="4"/>
  <c r="BL29" i="4"/>
  <c r="BL31" i="4"/>
  <c r="BK24" i="4"/>
  <c r="BK25" i="4"/>
  <c r="BL32" i="4"/>
  <c r="BL24" i="4"/>
  <c r="BM31" i="4"/>
  <c r="BN31" i="4"/>
  <c r="BL21" i="4"/>
  <c r="BM28" i="4"/>
  <c r="BN28" i="4"/>
  <c r="BL25" i="4"/>
  <c r="BM32" i="4"/>
  <c r="BN32" i="4"/>
  <c r="BM29" i="4"/>
  <c r="BN29" i="4"/>
  <c r="BL22" i="4"/>
  <c r="BM30" i="4"/>
  <c r="BN30" i="4"/>
  <c r="BL23" i="4"/>
  <c r="BO28" i="4"/>
  <c r="BN21" i="4"/>
  <c r="BN22" i="4"/>
  <c r="BO29" i="4"/>
  <c r="BO32" i="4"/>
  <c r="BN25" i="4"/>
  <c r="BN24" i="4"/>
  <c r="BO31" i="4"/>
  <c r="BN23" i="4"/>
  <c r="BO30" i="4"/>
  <c r="BO22" i="4"/>
  <c r="BP29" i="4"/>
  <c r="BP30" i="4"/>
  <c r="BO23" i="4"/>
  <c r="BP31" i="4"/>
  <c r="BO24" i="4"/>
  <c r="BP32" i="4"/>
  <c r="BO25" i="4"/>
  <c r="BO21" i="4"/>
  <c r="BP28" i="4"/>
  <c r="BP25" i="4"/>
  <c r="BQ32" i="4"/>
  <c r="BQ30" i="4"/>
  <c r="BP23" i="4"/>
  <c r="BQ29" i="4"/>
  <c r="BP22" i="4"/>
  <c r="BP21" i="4"/>
  <c r="BQ28" i="4"/>
  <c r="BP24" i="4"/>
  <c r="BQ31" i="4"/>
  <c r="BR30" i="4"/>
  <c r="BS30" i="4"/>
  <c r="BQ23" i="4"/>
  <c r="BR32" i="4"/>
  <c r="BS32" i="4"/>
  <c r="BQ25" i="4"/>
  <c r="BR28" i="4"/>
  <c r="BQ21" i="4"/>
  <c r="BS28" i="4"/>
  <c r="BS31" i="4"/>
  <c r="BR31" i="4"/>
  <c r="BQ24" i="4"/>
  <c r="BQ22" i="4"/>
  <c r="BR29" i="4"/>
  <c r="BS29" i="4"/>
  <c r="BS24" i="4"/>
  <c r="BC24" i="4"/>
  <c r="BC15" i="4"/>
  <c r="BF15" i="4"/>
  <c r="AD14" i="4"/>
  <c r="BS22" i="4"/>
  <c r="BC22" i="4"/>
  <c r="BC13" i="4"/>
  <c r="BF13" i="4"/>
  <c r="L14" i="4"/>
  <c r="BS23" i="4"/>
  <c r="BC23" i="4"/>
  <c r="BC14" i="4"/>
  <c r="BF14" i="4"/>
  <c r="U14" i="4"/>
  <c r="BS21" i="4"/>
  <c r="BC21" i="4"/>
  <c r="BC12" i="4"/>
  <c r="BF12" i="4"/>
  <c r="C14" i="4"/>
  <c r="BS25" i="4"/>
  <c r="BC25" i="4"/>
</calcChain>
</file>

<file path=xl/comments1.xml><?xml version="1.0" encoding="utf-8"?>
<comments xmlns="http://schemas.openxmlformats.org/spreadsheetml/2006/main">
  <authors>
    <author>坂本　道昭</author>
    <author>im</author>
  </authors>
  <commentList>
    <comment ref="A3" authorId="0" shapeId="0">
      <text>
        <r>
          <rPr>
            <sz val="9"/>
            <color indexed="81"/>
            <rFont val="ＭＳ Ｐゴシック"/>
            <family val="3"/>
            <charset val="128"/>
          </rPr>
          <t>この行以降に採点するジャッジ名を入力して下さい。</t>
        </r>
      </text>
    </comment>
    <comment ref="B3" authorId="0" shapeId="0">
      <text>
        <r>
          <rPr>
            <sz val="9"/>
            <color indexed="81"/>
            <rFont val="ＭＳ Ｐゴシック"/>
            <family val="3"/>
            <charset val="128"/>
          </rPr>
          <t>この行以降に大会名を入力して下さい。</t>
        </r>
      </text>
    </comment>
    <comment ref="D3" authorId="0" shapeId="0">
      <text>
        <r>
          <rPr>
            <sz val="9"/>
            <color indexed="81"/>
            <rFont val="ＭＳ Ｐゴシック"/>
            <family val="3"/>
            <charset val="128"/>
          </rPr>
          <t>この行以降にクラス名を入力して下さい。</t>
        </r>
      </text>
    </comment>
    <comment ref="E3" authorId="0" shapeId="0">
      <text>
        <r>
          <rPr>
            <sz val="9"/>
            <color indexed="81"/>
            <rFont val="ＭＳ Ｐゴシック"/>
            <family val="3"/>
            <charset val="128"/>
          </rPr>
          <t>この行以降に支部名を入力して下さい。</t>
        </r>
      </text>
    </comment>
    <comment ref="F3" authorId="1" shapeId="0">
      <text>
        <r>
          <rPr>
            <sz val="9"/>
            <color indexed="81"/>
            <rFont val="ＭＳ Ｐゴシック"/>
            <family val="3"/>
            <charset val="128"/>
          </rPr>
          <t>この行以降にRoundを入力してください。</t>
        </r>
      </text>
    </comment>
    <comment ref="H3" authorId="1" shapeId="0">
      <text>
        <r>
          <rPr>
            <sz val="9"/>
            <color indexed="81"/>
            <rFont val="ＭＳ Ｐゴシック"/>
            <family val="3"/>
            <charset val="128"/>
          </rPr>
          <t xml:space="preserve">この行以降にHeat No.
を入力してください。
</t>
        </r>
      </text>
    </comment>
    <comment ref="I3" authorId="1" shapeId="0">
      <text>
        <r>
          <rPr>
            <sz val="9"/>
            <color indexed="81"/>
            <rFont val="ＭＳ Ｐゴシック"/>
            <family val="3"/>
            <charset val="128"/>
          </rPr>
          <t>この行以降に集計者を入力してください。</t>
        </r>
        <r>
          <rPr>
            <b/>
            <sz val="9"/>
            <color indexed="81"/>
            <rFont val="ＭＳ Ｐゴシック"/>
            <family val="3"/>
            <charset val="128"/>
          </rPr>
          <t xml:space="preserve">
</t>
        </r>
      </text>
    </comment>
    <comment ref="J3" authorId="1" shapeId="0">
      <text>
        <r>
          <rPr>
            <sz val="9"/>
            <color indexed="81"/>
            <rFont val="ＭＳ Ｐゴシック"/>
            <family val="3"/>
            <charset val="128"/>
          </rPr>
          <t xml:space="preserve">この行以降に集計チェック者を入力してください。
</t>
        </r>
      </text>
    </comment>
  </commentList>
</comments>
</file>

<file path=xl/sharedStrings.xml><?xml version="1.0" encoding="utf-8"?>
<sst xmlns="http://schemas.openxmlformats.org/spreadsheetml/2006/main" count="364" uniqueCount="271">
  <si>
    <t>Red</t>
    <phoneticPr fontId="1"/>
  </si>
  <si>
    <t>得点</t>
    <rPh sb="0" eb="2">
      <t>トクテン</t>
    </rPh>
    <phoneticPr fontId="1"/>
  </si>
  <si>
    <t>BEST
WAVE</t>
    <phoneticPr fontId="1"/>
  </si>
  <si>
    <t>合計</t>
    <rPh sb="0" eb="2">
      <t>ゴウケイ</t>
    </rPh>
    <phoneticPr fontId="1"/>
  </si>
  <si>
    <t>Ave</t>
    <phoneticPr fontId="1"/>
  </si>
  <si>
    <t>妨害</t>
    <rPh sb="0" eb="2">
      <t>ボウガイ</t>
    </rPh>
    <phoneticPr fontId="1"/>
  </si>
  <si>
    <t xml:space="preserve">Point
 </t>
    <phoneticPr fontId="1"/>
  </si>
  <si>
    <t xml:space="preserve">Class
</t>
    <phoneticPr fontId="1"/>
  </si>
  <si>
    <t xml:space="preserve">Round
 </t>
    <phoneticPr fontId="1"/>
  </si>
  <si>
    <t xml:space="preserve">Heat No.
</t>
    <phoneticPr fontId="1"/>
  </si>
  <si>
    <t xml:space="preserve">集計者
</t>
    <rPh sb="0" eb="2">
      <t>シュウケイ</t>
    </rPh>
    <rPh sb="2" eb="3">
      <t>シャ</t>
    </rPh>
    <phoneticPr fontId="1"/>
  </si>
  <si>
    <t xml:space="preserve">集計チェック
</t>
    <rPh sb="0" eb="2">
      <t>シュウケイ</t>
    </rPh>
    <phoneticPr fontId="1"/>
  </si>
  <si>
    <t xml:space="preserve">大会名
</t>
    <rPh sb="0" eb="2">
      <t>タイカイ</t>
    </rPh>
    <rPh sb="2" eb="3">
      <t>メイ</t>
    </rPh>
    <phoneticPr fontId="1"/>
  </si>
  <si>
    <t>コメント</t>
    <phoneticPr fontId="1"/>
  </si>
  <si>
    <t>+</t>
    <phoneticPr fontId="1"/>
  </si>
  <si>
    <t xml:space="preserve">　
選手名
支部
</t>
    <rPh sb="2" eb="4">
      <t>センシュ</t>
    </rPh>
    <rPh sb="4" eb="5">
      <t>メイ</t>
    </rPh>
    <rPh sb="6" eb="8">
      <t>シブ</t>
    </rPh>
    <phoneticPr fontId="1"/>
  </si>
  <si>
    <t>ジャッジ名</t>
    <rPh sb="4" eb="5">
      <t>メイ</t>
    </rPh>
    <phoneticPr fontId="3"/>
  </si>
  <si>
    <t>大会名</t>
    <rPh sb="0" eb="2">
      <t>タイカイ</t>
    </rPh>
    <rPh sb="2" eb="3">
      <t>メイ</t>
    </rPh>
    <phoneticPr fontId="3"/>
  </si>
  <si>
    <t>ポイント名</t>
    <rPh sb="4" eb="5">
      <t>メイ</t>
    </rPh>
    <phoneticPr fontId="3"/>
  </si>
  <si>
    <t>クラス名</t>
    <rPh sb="3" eb="4">
      <t>メイ</t>
    </rPh>
    <phoneticPr fontId="3"/>
  </si>
  <si>
    <t>支部名</t>
    <rPh sb="0" eb="2">
      <t>シブ</t>
    </rPh>
    <rPh sb="2" eb="3">
      <t>メイ</t>
    </rPh>
    <phoneticPr fontId="3"/>
  </si>
  <si>
    <t>全日本大会</t>
    <rPh sb="0" eb="3">
      <t>ゼンニホン</t>
    </rPh>
    <rPh sb="3" eb="5">
      <t>タイカイ</t>
    </rPh>
    <phoneticPr fontId="3"/>
  </si>
  <si>
    <t>A</t>
    <phoneticPr fontId="3"/>
  </si>
  <si>
    <t>キッズ</t>
    <phoneticPr fontId="3"/>
  </si>
  <si>
    <t>北海道</t>
  </si>
  <si>
    <t>東日本大会</t>
    <rPh sb="0" eb="1">
      <t>ヒガシ</t>
    </rPh>
    <rPh sb="1" eb="3">
      <t>ニホン</t>
    </rPh>
    <rPh sb="3" eb="5">
      <t>タイカイ</t>
    </rPh>
    <phoneticPr fontId="3"/>
  </si>
  <si>
    <t>B</t>
    <phoneticPr fontId="3"/>
  </si>
  <si>
    <t>ボーイズ</t>
    <phoneticPr fontId="3"/>
  </si>
  <si>
    <t>青森</t>
  </si>
  <si>
    <t>西日本大会</t>
    <rPh sb="0" eb="1">
      <t>ニシ</t>
    </rPh>
    <rPh sb="1" eb="3">
      <t>ニホン</t>
    </rPh>
    <rPh sb="3" eb="5">
      <t>タイカイ</t>
    </rPh>
    <phoneticPr fontId="3"/>
  </si>
  <si>
    <t>C</t>
    <phoneticPr fontId="3"/>
  </si>
  <si>
    <t>ジュニア</t>
    <phoneticPr fontId="3"/>
  </si>
  <si>
    <t>岩手</t>
  </si>
  <si>
    <t>級別</t>
    <rPh sb="0" eb="2">
      <t>キュウベツ</t>
    </rPh>
    <phoneticPr fontId="3"/>
  </si>
  <si>
    <t>メン</t>
    <phoneticPr fontId="3"/>
  </si>
  <si>
    <t>宮城仙台</t>
  </si>
  <si>
    <t>シニア</t>
    <phoneticPr fontId="3"/>
  </si>
  <si>
    <t>宮城北</t>
  </si>
  <si>
    <t>マスター</t>
    <phoneticPr fontId="3"/>
  </si>
  <si>
    <t>秋田</t>
  </si>
  <si>
    <t>グランドマスター</t>
    <phoneticPr fontId="3"/>
  </si>
  <si>
    <t>山形</t>
  </si>
  <si>
    <t>ガールズ</t>
    <phoneticPr fontId="3"/>
  </si>
  <si>
    <t>福島１区</t>
  </si>
  <si>
    <t>ウィメン</t>
    <phoneticPr fontId="3"/>
  </si>
  <si>
    <t>福島２区</t>
  </si>
  <si>
    <t>LBメン</t>
    <phoneticPr fontId="3"/>
  </si>
  <si>
    <t>茨城南</t>
  </si>
  <si>
    <t>LBマスター</t>
    <phoneticPr fontId="3"/>
  </si>
  <si>
    <t>茨城北</t>
  </si>
  <si>
    <t>LBウィメン</t>
    <phoneticPr fontId="3"/>
  </si>
  <si>
    <t>茨城波崎</t>
  </si>
  <si>
    <t>BBメン</t>
    <phoneticPr fontId="3"/>
  </si>
  <si>
    <t>栃木</t>
  </si>
  <si>
    <t>BBウィメン</t>
    <phoneticPr fontId="3"/>
  </si>
  <si>
    <t>群馬</t>
  </si>
  <si>
    <t>埼玉１区</t>
  </si>
  <si>
    <t>埼玉２区</t>
  </si>
  <si>
    <t>埼玉３区</t>
  </si>
  <si>
    <t>埼玉４区</t>
  </si>
  <si>
    <t>千葉銚子</t>
  </si>
  <si>
    <t>千葉西</t>
  </si>
  <si>
    <t>千葉東</t>
  </si>
  <si>
    <t>千葉南</t>
  </si>
  <si>
    <t>東京</t>
  </si>
  <si>
    <t>東京多摩</t>
  </si>
  <si>
    <t>東京大島</t>
  </si>
  <si>
    <t>東京新島</t>
  </si>
  <si>
    <t>東京神津島</t>
  </si>
  <si>
    <t>川崎</t>
  </si>
  <si>
    <t>横浜</t>
  </si>
  <si>
    <t>湘南鎌倉</t>
  </si>
  <si>
    <t>湘南藤沢</t>
  </si>
  <si>
    <t>湘南茅ケ崎</t>
  </si>
  <si>
    <t>湘南西</t>
  </si>
  <si>
    <t>相模原</t>
  </si>
  <si>
    <t>山梨</t>
  </si>
  <si>
    <t>長野</t>
  </si>
  <si>
    <t>新潟１区</t>
  </si>
  <si>
    <t>新潟２区</t>
  </si>
  <si>
    <t>富山</t>
  </si>
  <si>
    <t>石川</t>
  </si>
  <si>
    <t>福井</t>
  </si>
  <si>
    <t>岐阜</t>
  </si>
  <si>
    <t>静岡伊豆</t>
  </si>
  <si>
    <t>静岡１区</t>
  </si>
  <si>
    <t>静岡２区</t>
  </si>
  <si>
    <t>静岡３区</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</si>
  <si>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</si>
  <si>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</si>
  <si>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</si>
  <si>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</si>
  <si>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</si>
  <si>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</si>
  <si>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</si>
  <si>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</si>
  <si>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</si>
  <si>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</si>
  <si>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</si>
  <si>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</si>
  <si>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</si>
  <si>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</si>
  <si>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</si>
  <si>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</si>
  <si>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</si>
  <si>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</si>
  <si>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</si>
  <si>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</si>
  <si>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</si>
  <si>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</si>
  <si>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</si>
  <si>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</si>
  <si>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</si>
  <si>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デフ東</t>
  </si>
  <si>
    <t>デフ西</t>
  </si>
  <si>
    <t>△</t>
    <phoneticPr fontId="1"/>
  </si>
  <si>
    <t>+</t>
    <phoneticPr fontId="1"/>
  </si>
  <si>
    <t>欠場</t>
    <rPh sb="0" eb="2">
      <t>ケツジョウ</t>
    </rPh>
    <phoneticPr fontId="1"/>
  </si>
  <si>
    <t>ノーライド</t>
    <phoneticPr fontId="1"/>
  </si>
  <si>
    <t>▲</t>
    <phoneticPr fontId="1"/>
  </si>
  <si>
    <t>妨害カウント</t>
    <rPh sb="0" eb="2">
      <t>ボウガイ</t>
    </rPh>
    <phoneticPr fontId="1"/>
  </si>
  <si>
    <t>ジャッジカウント</t>
    <phoneticPr fontId="1"/>
  </si>
  <si>
    <t>出場人数</t>
    <rPh sb="0" eb="2">
      <t>シュツジョウ</t>
    </rPh>
    <rPh sb="2" eb="4">
      <t>ニンズウ</t>
    </rPh>
    <phoneticPr fontId="1"/>
  </si>
  <si>
    <t>欠場</t>
    <rPh sb="0" eb="2">
      <t>ケツジョウ</t>
    </rPh>
    <phoneticPr fontId="1"/>
  </si>
  <si>
    <t>ノーライド</t>
    <phoneticPr fontId="1"/>
  </si>
  <si>
    <t>順位(得点)</t>
    <rPh sb="0" eb="2">
      <t>ジュンイ</t>
    </rPh>
    <rPh sb="3" eb="5">
      <t>トクテン</t>
    </rPh>
    <phoneticPr fontId="1"/>
  </si>
  <si>
    <t>red</t>
    <phoneticPr fontId="1"/>
  </si>
  <si>
    <t>White</t>
    <phoneticPr fontId="1"/>
  </si>
  <si>
    <t>Yellow</t>
    <phoneticPr fontId="1"/>
  </si>
  <si>
    <t>Blue</t>
    <phoneticPr fontId="1"/>
  </si>
  <si>
    <t>Green</t>
    <phoneticPr fontId="1"/>
  </si>
  <si>
    <t>合計点数</t>
    <rPh sb="0" eb="2">
      <t>ゴウケイ</t>
    </rPh>
    <rPh sb="2" eb="4">
      <t>テンスウ</t>
    </rPh>
    <phoneticPr fontId="1"/>
  </si>
  <si>
    <t>有効点数</t>
    <rPh sb="0" eb="2">
      <t>ユウコウ</t>
    </rPh>
    <rPh sb="2" eb="4">
      <t>テンスウ</t>
    </rPh>
    <phoneticPr fontId="1"/>
  </si>
  <si>
    <t>失格</t>
    <rPh sb="0" eb="2">
      <t>シッカク</t>
    </rPh>
    <phoneticPr fontId="1"/>
  </si>
  <si>
    <t>失格妨害回数</t>
    <rPh sb="0" eb="2">
      <t>シッカク</t>
    </rPh>
    <rPh sb="2" eb="4">
      <t>ボウガイ</t>
    </rPh>
    <rPh sb="4" eb="6">
      <t>カイスウ</t>
    </rPh>
    <phoneticPr fontId="1"/>
  </si>
  <si>
    <t>実質順位</t>
    <rPh sb="0" eb="2">
      <t>ジッシツ</t>
    </rPh>
    <rPh sb="2" eb="4">
      <t>ジュンイ</t>
    </rPh>
    <phoneticPr fontId="1"/>
  </si>
  <si>
    <t>best1</t>
    <phoneticPr fontId="1"/>
  </si>
  <si>
    <t>best2</t>
    <phoneticPr fontId="1"/>
  </si>
  <si>
    <t>best3</t>
    <phoneticPr fontId="1"/>
  </si>
  <si>
    <t>best4</t>
  </si>
  <si>
    <t>best5</t>
  </si>
  <si>
    <t>best6</t>
  </si>
  <si>
    <t>best7</t>
  </si>
  <si>
    <t>best8</t>
  </si>
  <si>
    <t>best9</t>
  </si>
  <si>
    <t>best10</t>
  </si>
  <si>
    <t>best11</t>
  </si>
  <si>
    <t>best12</t>
  </si>
  <si>
    <t>順位(点数)</t>
    <rPh sb="0" eb="2">
      <t>ジュンイ</t>
    </rPh>
    <rPh sb="3" eb="5">
      <t>テンスウ</t>
    </rPh>
    <phoneticPr fontId="1"/>
  </si>
  <si>
    <t>順位計算用</t>
    <rPh sb="0" eb="2">
      <t>ジュンイ</t>
    </rPh>
    <rPh sb="2" eb="4">
      <t>ケイサン</t>
    </rPh>
    <rPh sb="4" eb="5">
      <t>ヨウ</t>
    </rPh>
    <phoneticPr fontId="1"/>
  </si>
  <si>
    <t>Ave</t>
    <phoneticPr fontId="1"/>
  </si>
  <si>
    <t>▲△</t>
    <phoneticPr fontId="1"/>
  </si>
  <si>
    <t>White</t>
    <phoneticPr fontId="1"/>
  </si>
  <si>
    <t>Yellow</t>
    <phoneticPr fontId="1"/>
  </si>
  <si>
    <t>Blue</t>
    <phoneticPr fontId="1"/>
  </si>
  <si>
    <t>Green</t>
    <phoneticPr fontId="1"/>
  </si>
  <si>
    <t>欠場</t>
    <rPh sb="0" eb="2">
      <t>ケツジョウ</t>
    </rPh>
    <phoneticPr fontId="1"/>
  </si>
  <si>
    <t>ノーライド</t>
    <phoneticPr fontId="1"/>
  </si>
  <si>
    <t>auto_open有効化</t>
    <rPh sb="9" eb="12">
      <t>ユウコウカ</t>
    </rPh>
    <phoneticPr fontId="1"/>
  </si>
  <si>
    <t>WAVEカウント</t>
    <phoneticPr fontId="1"/>
  </si>
  <si>
    <t>red</t>
    <phoneticPr fontId="1"/>
  </si>
  <si>
    <t>white</t>
    <phoneticPr fontId="1"/>
  </si>
  <si>
    <t>yellow</t>
    <phoneticPr fontId="1"/>
  </si>
  <si>
    <t>blue</t>
    <phoneticPr fontId="1"/>
  </si>
  <si>
    <t>green</t>
    <phoneticPr fontId="1"/>
  </si>
  <si>
    <t>ベストスコア順に平均点（AVE）を整列</t>
    <rPh sb="6" eb="7">
      <t>ジュン</t>
    </rPh>
    <rPh sb="8" eb="10">
      <t>ヘイキン</t>
    </rPh>
    <rPh sb="10" eb="11">
      <t>テン</t>
    </rPh>
    <rPh sb="17" eb="19">
      <t>セイレツ</t>
    </rPh>
    <phoneticPr fontId="1"/>
  </si>
  <si>
    <t>上位点数×１０００に下位点数を足す</t>
    <rPh sb="0" eb="2">
      <t>ジョウイ</t>
    </rPh>
    <rPh sb="2" eb="4">
      <t>テンスウ</t>
    </rPh>
    <rPh sb="10" eb="12">
      <t>カイ</t>
    </rPh>
    <rPh sb="12" eb="14">
      <t>テンスウ</t>
    </rPh>
    <rPh sb="15" eb="16">
      <t>タ</t>
    </rPh>
    <phoneticPr fontId="1"/>
  </si>
  <si>
    <t>全ての点数を足した値で順位を判断する。</t>
    <rPh sb="0" eb="1">
      <t>スベ</t>
    </rPh>
    <rPh sb="3" eb="5">
      <t>テンスウ</t>
    </rPh>
    <rPh sb="6" eb="7">
      <t>タ</t>
    </rPh>
    <rPh sb="9" eb="10">
      <t>アタイ</t>
    </rPh>
    <rPh sb="11" eb="13">
      <t>ジュンイ</t>
    </rPh>
    <rPh sb="14" eb="16">
      <t>ハンダン</t>
    </rPh>
    <phoneticPr fontId="1"/>
  </si>
  <si>
    <t>有効得点</t>
    <rPh sb="0" eb="2">
      <t>ユウコウ</t>
    </rPh>
    <rPh sb="2" eb="4">
      <t>トクテン</t>
    </rPh>
    <phoneticPr fontId="1"/>
  </si>
  <si>
    <t>欠場とノーライドの扱いが違う場合はここを変更する</t>
    <rPh sb="0" eb="2">
      <t>ケツジョウ</t>
    </rPh>
    <rPh sb="9" eb="10">
      <t>アツカ</t>
    </rPh>
    <rPh sb="12" eb="13">
      <t>チガ</t>
    </rPh>
    <rPh sb="14" eb="16">
      <t>バアイ</t>
    </rPh>
    <rPh sb="20" eb="22">
      <t>ヘンコウ</t>
    </rPh>
    <phoneticPr fontId="1"/>
  </si>
  <si>
    <t>出場</t>
    <rPh sb="0" eb="2">
      <t>シュツジョウ</t>
    </rPh>
    <phoneticPr fontId="1"/>
  </si>
  <si>
    <t>Round</t>
    <phoneticPr fontId="1"/>
  </si>
  <si>
    <t>Heat No.</t>
    <phoneticPr fontId="1"/>
  </si>
  <si>
    <t>集計者</t>
    <rPh sb="0" eb="2">
      <t>シュウケイ</t>
    </rPh>
    <rPh sb="2" eb="3">
      <t>シャ</t>
    </rPh>
    <phoneticPr fontId="1"/>
  </si>
  <si>
    <t>集計チェック</t>
    <rPh sb="0" eb="2">
      <t>シュウケイ</t>
    </rPh>
    <phoneticPr fontId="1"/>
  </si>
  <si>
    <t>SEMI FINAL</t>
    <phoneticPr fontId="1"/>
  </si>
  <si>
    <t>FINAL</t>
    <phoneticPr fontId="1"/>
  </si>
  <si>
    <t>テスト集計者</t>
    <rPh sb="3" eb="5">
      <t>シュウケイ</t>
    </rPh>
    <rPh sb="5" eb="6">
      <t>シャ</t>
    </rPh>
    <phoneticPr fontId="1"/>
  </si>
  <si>
    <t>テストチェック者</t>
    <rPh sb="7" eb="8">
      <t>シャ</t>
    </rPh>
    <phoneticPr fontId="1"/>
  </si>
  <si>
    <t>WAVE/ジャッジ</t>
    <phoneticPr fontId="1"/>
  </si>
  <si>
    <t>15桁以上にならないように途中でrank関数を挟む</t>
    <rPh sb="2" eb="3">
      <t>ケタ</t>
    </rPh>
    <rPh sb="3" eb="5">
      <t>イジョウ</t>
    </rPh>
    <rPh sb="13" eb="15">
      <t>トチュウ</t>
    </rPh>
    <rPh sb="20" eb="22">
      <t>カンスウ</t>
    </rPh>
    <rPh sb="23" eb="24">
      <t>ハサ</t>
    </rPh>
    <phoneticPr fontId="1"/>
  </si>
  <si>
    <t>集計表Excelの使用手引き</t>
    <rPh sb="0" eb="2">
      <t>シュウケイ</t>
    </rPh>
    <rPh sb="2" eb="3">
      <t>ヒョウ</t>
    </rPh>
    <rPh sb="9" eb="11">
      <t>シヨウ</t>
    </rPh>
    <rPh sb="11" eb="13">
      <t>テビ</t>
    </rPh>
    <rPh sb="12" eb="13">
      <t>シテ</t>
    </rPh>
    <phoneticPr fontId="10"/>
  </si>
  <si>
    <t>採点入力</t>
    <rPh sb="0" eb="2">
      <t>サイテン</t>
    </rPh>
    <rPh sb="2" eb="4">
      <t>ニュウリョク</t>
    </rPh>
    <phoneticPr fontId="10"/>
  </si>
  <si>
    <t>１．</t>
    <phoneticPr fontId="10"/>
  </si>
  <si>
    <t>採点結果の入力は以下のHeat集計表シートで行います。</t>
    <rPh sb="0" eb="2">
      <t>サイテン</t>
    </rPh>
    <rPh sb="2" eb="4">
      <t>ケッカ</t>
    </rPh>
    <rPh sb="5" eb="7">
      <t>ニュウリョク</t>
    </rPh>
    <rPh sb="8" eb="10">
      <t>イカ</t>
    </rPh>
    <rPh sb="15" eb="17">
      <t>シュウケイ</t>
    </rPh>
    <rPh sb="17" eb="18">
      <t>ヒョウ</t>
    </rPh>
    <rPh sb="22" eb="23">
      <t>オコナ</t>
    </rPh>
    <phoneticPr fontId="10"/>
  </si>
  <si>
    <t>①大会名</t>
    <rPh sb="1" eb="3">
      <t>タイカイ</t>
    </rPh>
    <rPh sb="3" eb="4">
      <t>メイ</t>
    </rPh>
    <phoneticPr fontId="10"/>
  </si>
  <si>
    <t>大会名を選択します。(例：東日本大会)</t>
    <rPh sb="0" eb="2">
      <t>タイカイ</t>
    </rPh>
    <rPh sb="2" eb="3">
      <t>メイ</t>
    </rPh>
    <rPh sb="4" eb="6">
      <t>センタク</t>
    </rPh>
    <rPh sb="11" eb="12">
      <t>レイ</t>
    </rPh>
    <rPh sb="13" eb="14">
      <t>ヒガシ</t>
    </rPh>
    <rPh sb="14" eb="16">
      <t>ニホン</t>
    </rPh>
    <rPh sb="16" eb="18">
      <t>タイカイ</t>
    </rPh>
    <phoneticPr fontId="10"/>
  </si>
  <si>
    <t>②競技ポイント</t>
    <rPh sb="1" eb="3">
      <t>キョウギ</t>
    </rPh>
    <phoneticPr fontId="10"/>
  </si>
  <si>
    <t>ポイント名を選択します。(例：A)</t>
    <phoneticPr fontId="10"/>
  </si>
  <si>
    <t>③クラス</t>
    <phoneticPr fontId="10"/>
  </si>
  <si>
    <t>クラスを選択します。(例：シニア)</t>
    <phoneticPr fontId="10"/>
  </si>
  <si>
    <t>④ラウンド</t>
    <phoneticPr fontId="10"/>
  </si>
  <si>
    <t>⑤Heat No.</t>
    <phoneticPr fontId="10"/>
  </si>
  <si>
    <t>ラウンドを選択します。(例：Final)</t>
    <rPh sb="5" eb="7">
      <t>センタク</t>
    </rPh>
    <phoneticPr fontId="10"/>
  </si>
  <si>
    <t>Heat Noを選択します。(例：１)</t>
    <rPh sb="8" eb="10">
      <t>センタク</t>
    </rPh>
    <phoneticPr fontId="10"/>
  </si>
  <si>
    <t>⑥選手名</t>
    <rPh sb="1" eb="4">
      <t>センシュメイ</t>
    </rPh>
    <phoneticPr fontId="10"/>
  </si>
  <si>
    <t>該当ゼッケン色に選手名を入力します。</t>
    <rPh sb="0" eb="2">
      <t>ガイトウ</t>
    </rPh>
    <rPh sb="6" eb="7">
      <t>ショク</t>
    </rPh>
    <rPh sb="8" eb="11">
      <t>センシュメイ</t>
    </rPh>
    <rPh sb="12" eb="14">
      <t>ニュウリョク</t>
    </rPh>
    <phoneticPr fontId="10"/>
  </si>
  <si>
    <t>⑦支部名</t>
    <rPh sb="1" eb="3">
      <t>シブ</t>
    </rPh>
    <rPh sb="3" eb="4">
      <t>メイ</t>
    </rPh>
    <phoneticPr fontId="10"/>
  </si>
  <si>
    <t>選手の所属する支部名を選択します。</t>
    <rPh sb="0" eb="2">
      <t>センシュ</t>
    </rPh>
    <rPh sb="3" eb="5">
      <t>ショゾク</t>
    </rPh>
    <rPh sb="7" eb="9">
      <t>シブ</t>
    </rPh>
    <rPh sb="9" eb="10">
      <t>メイ</t>
    </rPh>
    <rPh sb="11" eb="13">
      <t>センタク</t>
    </rPh>
    <phoneticPr fontId="10"/>
  </si>
  <si>
    <t>⑧出場</t>
    <rPh sb="1" eb="3">
      <t>シュツジョウ</t>
    </rPh>
    <phoneticPr fontId="10"/>
  </si>
  <si>
    <t>チェックを入れないと合計点・順位が計算されません。</t>
    <rPh sb="5" eb="6">
      <t>イ</t>
    </rPh>
    <rPh sb="10" eb="12">
      <t>ゴウケイ</t>
    </rPh>
    <rPh sb="12" eb="13">
      <t>テン</t>
    </rPh>
    <rPh sb="14" eb="16">
      <t>ジュンイ</t>
    </rPh>
    <rPh sb="17" eb="19">
      <t>ケイサン</t>
    </rPh>
    <phoneticPr fontId="10"/>
  </si>
  <si>
    <t>⑨欠場</t>
    <rPh sb="1" eb="3">
      <t>ケツジョウ</t>
    </rPh>
    <phoneticPr fontId="10"/>
  </si>
  <si>
    <t>出場予定の選手がいる場合チェックを入れます。(選手が欠場でもチェックはいれてください。)</t>
    <rPh sb="0" eb="2">
      <t>シュツジョウ</t>
    </rPh>
    <rPh sb="2" eb="4">
      <t>ヨテイ</t>
    </rPh>
    <rPh sb="5" eb="7">
      <t>センシュ</t>
    </rPh>
    <rPh sb="10" eb="12">
      <t>バアイ</t>
    </rPh>
    <rPh sb="17" eb="18">
      <t>イ</t>
    </rPh>
    <rPh sb="23" eb="25">
      <t>センシュ</t>
    </rPh>
    <rPh sb="26" eb="28">
      <t>ケツジョウ</t>
    </rPh>
    <phoneticPr fontId="10"/>
  </si>
  <si>
    <t>選手が欠場した場合はチェックをいれます。</t>
    <rPh sb="0" eb="2">
      <t>センシュ</t>
    </rPh>
    <rPh sb="3" eb="5">
      <t>ケツジョウ</t>
    </rPh>
    <rPh sb="7" eb="9">
      <t>バアイ</t>
    </rPh>
    <phoneticPr fontId="10"/>
  </si>
  <si>
    <t>チェックがはいると最下位として順位が表示されます。</t>
    <rPh sb="9" eb="12">
      <t>サイカイ</t>
    </rPh>
    <rPh sb="15" eb="17">
      <t>ジュンイ</t>
    </rPh>
    <rPh sb="18" eb="20">
      <t>ヒョウジ</t>
    </rPh>
    <phoneticPr fontId="10"/>
  </si>
  <si>
    <t>⑩ノーライド</t>
    <phoneticPr fontId="10"/>
  </si>
  <si>
    <t>選手がノーライドの時はチェックを入れます。</t>
    <rPh sb="0" eb="2">
      <t>センシュ</t>
    </rPh>
    <rPh sb="9" eb="10">
      <t>トキ</t>
    </rPh>
    <rPh sb="16" eb="17">
      <t>イ</t>
    </rPh>
    <phoneticPr fontId="10"/>
  </si>
  <si>
    <t>チェックがはいると最下位として順位が表示されます。(欠場の選手がいた場合は欠場選手の１つ上の順位になります。)</t>
    <rPh sb="9" eb="12">
      <t>サイカイ</t>
    </rPh>
    <rPh sb="15" eb="17">
      <t>ジュンイ</t>
    </rPh>
    <rPh sb="18" eb="20">
      <t>ヒョウジ</t>
    </rPh>
    <rPh sb="26" eb="28">
      <t>ケツジョウ</t>
    </rPh>
    <rPh sb="29" eb="31">
      <t>センシュ</t>
    </rPh>
    <rPh sb="34" eb="36">
      <t>バアイ</t>
    </rPh>
    <rPh sb="37" eb="39">
      <t>ケツジョウ</t>
    </rPh>
    <rPh sb="39" eb="41">
      <t>センシュ</t>
    </rPh>
    <rPh sb="44" eb="45">
      <t>ウエ</t>
    </rPh>
    <rPh sb="46" eb="48">
      <t>ジュンイ</t>
    </rPh>
    <phoneticPr fontId="10"/>
  </si>
  <si>
    <t>⑪ジャッジ名</t>
    <rPh sb="5" eb="6">
      <t>メイ</t>
    </rPh>
    <phoneticPr fontId="10"/>
  </si>
  <si>
    <t>採点を行う各ジャッジ名を選択します。(選択シートで設定したものより選択します。)</t>
    <phoneticPr fontId="10"/>
  </si>
  <si>
    <t>⑫得点入力欄</t>
    <rPh sb="1" eb="3">
      <t>トクテン</t>
    </rPh>
    <rPh sb="3" eb="5">
      <t>ニュウリョク</t>
    </rPh>
    <rPh sb="5" eb="6">
      <t>ラン</t>
    </rPh>
    <phoneticPr fontId="10"/>
  </si>
  <si>
    <t>⑬妨害入力</t>
    <rPh sb="1" eb="3">
      <t>ボウガイ</t>
    </rPh>
    <rPh sb="3" eb="5">
      <t>ニュウリョク</t>
    </rPh>
    <phoneticPr fontId="10"/>
  </si>
  <si>
    <t>⑭平均点</t>
    <rPh sb="1" eb="4">
      <t>ヘイキンテン</t>
    </rPh>
    <phoneticPr fontId="10"/>
  </si>
  <si>
    <t>⑮ベストウェーブ</t>
    <phoneticPr fontId="10"/>
  </si>
  <si>
    <t>各ジャッジの採点結果を入力します。</t>
    <rPh sb="0" eb="1">
      <t>カク</t>
    </rPh>
    <rPh sb="6" eb="8">
      <t>サイテン</t>
    </rPh>
    <rPh sb="8" eb="10">
      <t>ケッカ</t>
    </rPh>
    <rPh sb="11" eb="13">
      <t>ニュウリョク</t>
    </rPh>
    <phoneticPr fontId="10"/>
  </si>
  <si>
    <t>妨害があった場合は、「△」「▲」「▲△」より選択します。</t>
    <rPh sb="0" eb="2">
      <t>ボウガイ</t>
    </rPh>
    <rPh sb="6" eb="8">
      <t>バアイ</t>
    </rPh>
    <rPh sb="22" eb="24">
      <t>センタク</t>
    </rPh>
    <phoneticPr fontId="10"/>
  </si>
  <si>
    <t>妨害を２回した場合は合計点に関わらず、最下位となります。</t>
    <rPh sb="0" eb="2">
      <t>ボウガイ</t>
    </rPh>
    <rPh sb="4" eb="5">
      <t>カイ</t>
    </rPh>
    <rPh sb="7" eb="9">
      <t>バアイ</t>
    </rPh>
    <rPh sb="10" eb="12">
      <t>ゴウケイ</t>
    </rPh>
    <rPh sb="12" eb="13">
      <t>テン</t>
    </rPh>
    <rPh sb="14" eb="15">
      <t>カカ</t>
    </rPh>
    <rPh sb="19" eb="22">
      <t>サイカイ</t>
    </rPh>
    <phoneticPr fontId="10"/>
  </si>
  <si>
    <t>妨害の種類による、入力方法</t>
    <rPh sb="0" eb="2">
      <t>ボウガイ</t>
    </rPh>
    <rPh sb="3" eb="5">
      <t>シュルイ</t>
    </rPh>
    <rPh sb="9" eb="11">
      <t>ニュウリョク</t>
    </rPh>
    <rPh sb="11" eb="13">
      <t>ホウホウ</t>
    </rPh>
    <phoneticPr fontId="1"/>
  </si>
  <si>
    <t>・ライディング時の妨害</t>
    <rPh sb="7" eb="8">
      <t>ジ</t>
    </rPh>
    <rPh sb="9" eb="11">
      <t>ボウガイ</t>
    </rPh>
    <phoneticPr fontId="1"/>
  </si>
  <si>
    <t>①</t>
    <phoneticPr fontId="1"/>
  </si>
  <si>
    <t>入力方法</t>
    <rPh sb="0" eb="2">
      <t>ニュウリョク</t>
    </rPh>
    <rPh sb="2" eb="4">
      <t>ホウホウ</t>
    </rPh>
    <phoneticPr fontId="1"/>
  </si>
  <si>
    <t>「△」を選択します。</t>
    <rPh sb="4" eb="6">
      <t>センタク</t>
    </rPh>
    <phoneticPr fontId="1"/>
  </si>
  <si>
    <t>②</t>
    <phoneticPr fontId="1"/>
  </si>
  <si>
    <t>動作</t>
    <rPh sb="0" eb="2">
      <t>ドウサ</t>
    </rPh>
    <phoneticPr fontId="1"/>
  </si>
  <si>
    <t>得点は無効とし該当ライドの平均点は算出されません。</t>
    <rPh sb="0" eb="2">
      <t>トクテン</t>
    </rPh>
    <rPh sb="3" eb="5">
      <t>ムコウ</t>
    </rPh>
    <rPh sb="7" eb="9">
      <t>ガイトウ</t>
    </rPh>
    <rPh sb="13" eb="16">
      <t>ヘイキンテン</t>
    </rPh>
    <rPh sb="17" eb="19">
      <t>サンシュツ</t>
    </rPh>
    <phoneticPr fontId="1"/>
  </si>
  <si>
    <t>・パドリング時の妨害(そのままライディング)</t>
    <rPh sb="6" eb="7">
      <t>ジ</t>
    </rPh>
    <rPh sb="8" eb="10">
      <t>ボウガイ</t>
    </rPh>
    <phoneticPr fontId="1"/>
  </si>
  <si>
    <t>当ライドの各ジャッジの得点を入力します。</t>
    <rPh sb="0" eb="1">
      <t>トウ</t>
    </rPh>
    <rPh sb="5" eb="6">
      <t>カク</t>
    </rPh>
    <rPh sb="11" eb="13">
      <t>トクテン</t>
    </rPh>
    <rPh sb="14" eb="16">
      <t>ニュウリョク</t>
    </rPh>
    <phoneticPr fontId="1"/>
  </si>
  <si>
    <t>②</t>
    <phoneticPr fontId="1"/>
  </si>
  <si>
    <t>・パドリング時の妨害(ライディング無し)</t>
    <rPh sb="6" eb="7">
      <t>ジ</t>
    </rPh>
    <rPh sb="8" eb="10">
      <t>ボウガイ</t>
    </rPh>
    <rPh sb="17" eb="18">
      <t>ナ</t>
    </rPh>
    <phoneticPr fontId="1"/>
  </si>
  <si>
    <t>該当ライドの平均点は算出されます。</t>
    <rPh sb="0" eb="2">
      <t>ガイトウ</t>
    </rPh>
    <rPh sb="6" eb="9">
      <t>ヘイキンテン</t>
    </rPh>
    <rPh sb="10" eb="12">
      <t>サンシュツ</t>
    </rPh>
    <phoneticPr fontId="1"/>
  </si>
  <si>
    <t>ベストウェーブの２番の点数を半分にします。(ベストウェーブが１つの場合は１番を半分の点数にします。)</t>
    <rPh sb="9" eb="10">
      <t>バン</t>
    </rPh>
    <rPh sb="11" eb="13">
      <t>テンスウ</t>
    </rPh>
    <rPh sb="14" eb="16">
      <t>ハンブン</t>
    </rPh>
    <rPh sb="33" eb="35">
      <t>バアイ</t>
    </rPh>
    <rPh sb="37" eb="38">
      <t>バン</t>
    </rPh>
    <rPh sb="39" eb="41">
      <t>ハンブン</t>
    </rPh>
    <rPh sb="42" eb="44">
      <t>テンスウ</t>
    </rPh>
    <phoneticPr fontId="1"/>
  </si>
  <si>
    <t>ただし、ライドが１回の場合は平均点を算出しベストウェーブとしたのちに半分の点数にします。</t>
    <rPh sb="9" eb="10">
      <t>カイ</t>
    </rPh>
    <rPh sb="11" eb="13">
      <t>バアイ</t>
    </rPh>
    <rPh sb="14" eb="16">
      <t>ヘイキン</t>
    </rPh>
    <rPh sb="16" eb="17">
      <t>テン</t>
    </rPh>
    <rPh sb="18" eb="20">
      <t>サンシュツ</t>
    </rPh>
    <rPh sb="34" eb="36">
      <t>ハンブン</t>
    </rPh>
    <rPh sb="37" eb="39">
      <t>テンスウ</t>
    </rPh>
    <phoneticPr fontId="10"/>
  </si>
  <si>
    <t>・パドリング時とライディング時両方で妨害</t>
    <rPh sb="6" eb="7">
      <t>ジ</t>
    </rPh>
    <rPh sb="14" eb="15">
      <t>ジ</t>
    </rPh>
    <rPh sb="15" eb="17">
      <t>リョウホウ</t>
    </rPh>
    <rPh sb="18" eb="20">
      <t>ボウガイ</t>
    </rPh>
    <phoneticPr fontId="10"/>
  </si>
  <si>
    <t>①</t>
    <phoneticPr fontId="10"/>
  </si>
  <si>
    <t>入力方法</t>
    <rPh sb="0" eb="2">
      <t>ニュウリョク</t>
    </rPh>
    <rPh sb="2" eb="4">
      <t>ホウホウ</t>
    </rPh>
    <phoneticPr fontId="10"/>
  </si>
  <si>
    <t>得点</t>
    <rPh sb="0" eb="2">
      <t>トクテン</t>
    </rPh>
    <phoneticPr fontId="10"/>
  </si>
  <si>
    <t>得点は入力しません。</t>
    <rPh sb="0" eb="2">
      <t>トクテン</t>
    </rPh>
    <rPh sb="3" eb="5">
      <t>ニュウリョク</t>
    </rPh>
    <phoneticPr fontId="1"/>
  </si>
  <si>
    <t>前のライドの妨害に「▲」を選択します。</t>
    <rPh sb="0" eb="1">
      <t>マエ</t>
    </rPh>
    <rPh sb="6" eb="8">
      <t>ボウガイ</t>
    </rPh>
    <rPh sb="13" eb="15">
      <t>センタク</t>
    </rPh>
    <phoneticPr fontId="1"/>
  </si>
  <si>
    <t>当ライドの各ジャッジの得点を入力します。</t>
    <rPh sb="0" eb="1">
      <t>トウ</t>
    </rPh>
    <rPh sb="5" eb="6">
      <t>カク</t>
    </rPh>
    <rPh sb="11" eb="13">
      <t>トクテン</t>
    </rPh>
    <rPh sb="14" eb="16">
      <t>ニュウリョク</t>
    </rPh>
    <phoneticPr fontId="10"/>
  </si>
  <si>
    <t>妨害</t>
    <rPh sb="0" eb="2">
      <t>ボウガイ</t>
    </rPh>
    <phoneticPr fontId="10"/>
  </si>
  <si>
    <t>「△▲」を選択します。</t>
    <rPh sb="5" eb="7">
      <t>センタク</t>
    </rPh>
    <phoneticPr fontId="10"/>
  </si>
  <si>
    <t>②</t>
    <phoneticPr fontId="10"/>
  </si>
  <si>
    <t>動作</t>
    <rPh sb="0" eb="2">
      <t>ドウサ</t>
    </rPh>
    <phoneticPr fontId="10"/>
  </si>
  <si>
    <t>該当ライドの平均点は算出されません</t>
    <rPh sb="0" eb="2">
      <t>ガイトウ</t>
    </rPh>
    <rPh sb="6" eb="9">
      <t>ヘイキンテン</t>
    </rPh>
    <rPh sb="10" eb="12">
      <t>サンシュツ</t>
    </rPh>
    <phoneticPr fontId="10"/>
  </si>
  <si>
    <t>妨害２回として最下位になります。</t>
    <rPh sb="0" eb="2">
      <t>ボウガイ</t>
    </rPh>
    <rPh sb="3" eb="4">
      <t>カイ</t>
    </rPh>
    <rPh sb="7" eb="10">
      <t>サイカイ</t>
    </rPh>
    <phoneticPr fontId="10"/>
  </si>
  <si>
    <t>各ジャッジの得点より平均点が表示させれます。</t>
    <rPh sb="0" eb="1">
      <t>カク</t>
    </rPh>
    <rPh sb="6" eb="8">
      <t>トクテン</t>
    </rPh>
    <rPh sb="10" eb="13">
      <t>ヘイキンテン</t>
    </rPh>
    <rPh sb="14" eb="16">
      <t>ヒョウジ</t>
    </rPh>
    <phoneticPr fontId="10"/>
  </si>
  <si>
    <t>ジャッジの人数分の点数が入力されないと計算されません。</t>
    <rPh sb="5" eb="7">
      <t>ニンズウ</t>
    </rPh>
    <rPh sb="7" eb="8">
      <t>ブン</t>
    </rPh>
    <rPh sb="9" eb="11">
      <t>テンスウ</t>
    </rPh>
    <rPh sb="12" eb="14">
      <t>ニュウリョク</t>
    </rPh>
    <rPh sb="19" eb="21">
      <t>ケイサン</t>
    </rPh>
    <phoneticPr fontId="10"/>
  </si>
  <si>
    <t>シャッジの人数に応じて以下の算出方法となります。</t>
    <rPh sb="5" eb="7">
      <t>ニンズウ</t>
    </rPh>
    <rPh sb="8" eb="9">
      <t>オウ</t>
    </rPh>
    <rPh sb="11" eb="13">
      <t>イカ</t>
    </rPh>
    <rPh sb="14" eb="16">
      <t>サンシュツ</t>
    </rPh>
    <rPh sb="16" eb="18">
      <t>ホウホウ</t>
    </rPh>
    <phoneticPr fontId="10"/>
  </si>
  <si>
    <t>３人：ジャッジ３人の平均点</t>
    <rPh sb="1" eb="2">
      <t>ニン</t>
    </rPh>
    <rPh sb="8" eb="9">
      <t>ニン</t>
    </rPh>
    <rPh sb="10" eb="13">
      <t>ヘイキンテン</t>
    </rPh>
    <phoneticPr fontId="10"/>
  </si>
  <si>
    <t>４人：最高点・最低点をカットし、残り２人の平均点</t>
    <rPh sb="1" eb="2">
      <t>ニン</t>
    </rPh>
    <rPh sb="3" eb="6">
      <t>サイコウテン</t>
    </rPh>
    <rPh sb="7" eb="9">
      <t>サイテイ</t>
    </rPh>
    <rPh sb="9" eb="10">
      <t>テン</t>
    </rPh>
    <rPh sb="16" eb="17">
      <t>ノコ</t>
    </rPh>
    <rPh sb="19" eb="20">
      <t>ニン</t>
    </rPh>
    <rPh sb="21" eb="24">
      <t>ヘイキンテン</t>
    </rPh>
    <phoneticPr fontId="10"/>
  </si>
  <si>
    <t>５人:最高点・最低点をカットし、残り３人の平均点</t>
    <rPh sb="1" eb="2">
      <t>ニン</t>
    </rPh>
    <rPh sb="3" eb="6">
      <t>サイコウテン</t>
    </rPh>
    <rPh sb="7" eb="9">
      <t>サイテイ</t>
    </rPh>
    <rPh sb="9" eb="10">
      <t>テン</t>
    </rPh>
    <rPh sb="16" eb="17">
      <t>ノコ</t>
    </rPh>
    <rPh sb="19" eb="20">
      <t>ニン</t>
    </rPh>
    <rPh sb="21" eb="24">
      <t>ヘイキンテン</t>
    </rPh>
    <phoneticPr fontId="10"/>
  </si>
  <si>
    <t>平均点の上位２つが表示されます。妨害があった場合は、減点された得点が表示されます。</t>
    <rPh sb="0" eb="3">
      <t>ヘイキンテン</t>
    </rPh>
    <rPh sb="4" eb="6">
      <t>ジョウイ</t>
    </rPh>
    <rPh sb="9" eb="11">
      <t>ヒョウジ</t>
    </rPh>
    <rPh sb="16" eb="18">
      <t>ボウガイ</t>
    </rPh>
    <rPh sb="22" eb="24">
      <t>バアイ</t>
    </rPh>
    <rPh sb="26" eb="28">
      <t>ゲンテン</t>
    </rPh>
    <rPh sb="31" eb="33">
      <t>トクテン</t>
    </rPh>
    <rPh sb="34" eb="36">
      <t>ヒョウジ</t>
    </rPh>
    <phoneticPr fontId="10"/>
  </si>
  <si>
    <t>⑯順位</t>
    <rPh sb="1" eb="3">
      <t>ジュンイ</t>
    </rPh>
    <phoneticPr fontId="10"/>
  </si>
  <si>
    <t>⑰合計点</t>
    <rPh sb="1" eb="3">
      <t>ゴウケイ</t>
    </rPh>
    <rPh sb="3" eb="4">
      <t>テン</t>
    </rPh>
    <phoneticPr fontId="10"/>
  </si>
  <si>
    <t>合計点を元に順位を算出し表示します。</t>
    <rPh sb="0" eb="2">
      <t>ゴウケイ</t>
    </rPh>
    <rPh sb="2" eb="3">
      <t>テン</t>
    </rPh>
    <rPh sb="4" eb="5">
      <t>モト</t>
    </rPh>
    <rPh sb="6" eb="8">
      <t>ジュンイ</t>
    </rPh>
    <rPh sb="9" eb="11">
      <t>サンシュツ</t>
    </rPh>
    <rPh sb="12" eb="14">
      <t>ヒョウジ</t>
    </rPh>
    <phoneticPr fontId="10"/>
  </si>
  <si>
    <t>合計点が同じ場合はベストウェーブの１番高い点数で順位を決定します。</t>
    <rPh sb="0" eb="2">
      <t>ゴウケイ</t>
    </rPh>
    <rPh sb="2" eb="3">
      <t>テン</t>
    </rPh>
    <rPh sb="4" eb="5">
      <t>オナ</t>
    </rPh>
    <rPh sb="6" eb="8">
      <t>バアイ</t>
    </rPh>
    <rPh sb="18" eb="19">
      <t>バン</t>
    </rPh>
    <rPh sb="19" eb="20">
      <t>タカ</t>
    </rPh>
    <rPh sb="21" eb="23">
      <t>テンスウ</t>
    </rPh>
    <rPh sb="24" eb="26">
      <t>ジュンイ</t>
    </rPh>
    <rPh sb="27" eb="29">
      <t>ケッテイ</t>
    </rPh>
    <phoneticPr fontId="10"/>
  </si>
  <si>
    <t>ベストウェーブの１番高い点数も同じ場合は２番目の点数を比較し、２番目も同じ場合は平均点の３番目に高い点数を比較します。さらに同点の場合は４番目、５番目と繰り下がります。</t>
    <phoneticPr fontId="10"/>
  </si>
  <si>
    <t>該当ライドの平均点は算出されません。</t>
    <rPh sb="0" eb="2">
      <t>ガイトウ</t>
    </rPh>
    <rPh sb="6" eb="9">
      <t>ヘイキンテン</t>
    </rPh>
    <rPh sb="10" eb="12">
      <t>サンシュツ</t>
    </rPh>
    <phoneticPr fontId="1"/>
  </si>
  <si>
    <t>ベストウェーブの２番の点数を半分にします。</t>
    <rPh sb="9" eb="10">
      <t>バン</t>
    </rPh>
    <rPh sb="11" eb="13">
      <t>テンスウ</t>
    </rPh>
    <rPh sb="14" eb="16">
      <t>ハンブン</t>
    </rPh>
    <phoneticPr fontId="1"/>
  </si>
  <si>
    <t>ベストウェーブの合計点が表示されます。</t>
    <rPh sb="8" eb="10">
      <t>ゴウケイ</t>
    </rPh>
    <rPh sb="10" eb="11">
      <t>テン</t>
    </rPh>
    <rPh sb="12" eb="14">
      <t>ヒョウジ</t>
    </rPh>
    <phoneticPr fontId="10"/>
  </si>
  <si>
    <t>⑱集計表初期化ボタン</t>
    <rPh sb="1" eb="3">
      <t>シュウケイ</t>
    </rPh>
    <rPh sb="3" eb="4">
      <t>ヒョウ</t>
    </rPh>
    <rPh sb="4" eb="7">
      <t>ショキカ</t>
    </rPh>
    <phoneticPr fontId="10"/>
  </si>
  <si>
    <t>現ヒートの集計表への入力が終わり、次のヒートに移る際に押下します。</t>
    <rPh sb="0" eb="1">
      <t>ゲン</t>
    </rPh>
    <rPh sb="5" eb="7">
      <t>シュウケイ</t>
    </rPh>
    <rPh sb="7" eb="8">
      <t>ヒョウ</t>
    </rPh>
    <rPh sb="10" eb="12">
      <t>ニュウリョク</t>
    </rPh>
    <rPh sb="13" eb="14">
      <t>オ</t>
    </rPh>
    <rPh sb="17" eb="18">
      <t>ツギ</t>
    </rPh>
    <rPh sb="23" eb="24">
      <t>ウツ</t>
    </rPh>
    <rPh sb="25" eb="26">
      <t>サイ</t>
    </rPh>
    <rPh sb="27" eb="29">
      <t>オウカ</t>
    </rPh>
    <phoneticPr fontId="10"/>
  </si>
  <si>
    <t>以下の処理が行われます。</t>
    <rPh sb="0" eb="2">
      <t>イカ</t>
    </rPh>
    <rPh sb="3" eb="5">
      <t>ショリ</t>
    </rPh>
    <rPh sb="6" eb="7">
      <t>オコナ</t>
    </rPh>
    <phoneticPr fontId="10"/>
  </si>
  <si>
    <t>初期化実行確認メッセージの表示。Noの場合は処理を中止します。</t>
    <rPh sb="0" eb="3">
      <t>ショキカ</t>
    </rPh>
    <rPh sb="3" eb="5">
      <t>ジッコウ</t>
    </rPh>
    <rPh sb="5" eb="7">
      <t>カクニン</t>
    </rPh>
    <rPh sb="13" eb="15">
      <t>ヒョウジ</t>
    </rPh>
    <rPh sb="19" eb="21">
      <t>バアイ</t>
    </rPh>
    <rPh sb="22" eb="24">
      <t>ショリ</t>
    </rPh>
    <rPh sb="25" eb="27">
      <t>チュウシ</t>
    </rPh>
    <phoneticPr fontId="10"/>
  </si>
  <si>
    <t>ファイル（ファイル名：大会名＋競技ポイント＋クラス＋ラウンド＋Heat No＋".xls")の保存</t>
    <rPh sb="9" eb="10">
      <t>メイ</t>
    </rPh>
    <rPh sb="11" eb="13">
      <t>タイカイ</t>
    </rPh>
    <rPh sb="13" eb="14">
      <t>メイ</t>
    </rPh>
    <rPh sb="15" eb="17">
      <t>キョウギ</t>
    </rPh>
    <rPh sb="47" eb="49">
      <t>ホゾン</t>
    </rPh>
    <phoneticPr fontId="10"/>
  </si>
  <si>
    <t>各入力欄のクリア（大会名、競技ポイント、クラス、ラウンド、Heat Noはクリアしません。）</t>
    <rPh sb="0" eb="1">
      <t>カク</t>
    </rPh>
    <rPh sb="1" eb="3">
      <t>ニュウリョク</t>
    </rPh>
    <rPh sb="3" eb="4">
      <t>ラン</t>
    </rPh>
    <rPh sb="9" eb="11">
      <t>タイカイ</t>
    </rPh>
    <rPh sb="11" eb="12">
      <t>メイ</t>
    </rPh>
    <rPh sb="13" eb="15">
      <t>キョウギ</t>
    </rPh>
    <phoneticPr fontId="10"/>
  </si>
  <si>
    <t>選択データ</t>
    <rPh sb="0" eb="2">
      <t>センタク</t>
    </rPh>
    <phoneticPr fontId="10"/>
  </si>
  <si>
    <t>選択データ(ジャッジ名、大会名、ポイント名、クラス名、支部名、ラウンド名、HeatNo、集計者、集計チェック)</t>
    <rPh sb="0" eb="2">
      <t>センタク</t>
    </rPh>
    <rPh sb="10" eb="11">
      <t>メイ</t>
    </rPh>
    <rPh sb="12" eb="14">
      <t>タイカイ</t>
    </rPh>
    <rPh sb="14" eb="15">
      <t>メイ</t>
    </rPh>
    <rPh sb="20" eb="21">
      <t>メイ</t>
    </rPh>
    <rPh sb="25" eb="26">
      <t>メイ</t>
    </rPh>
    <rPh sb="27" eb="29">
      <t>シブ</t>
    </rPh>
    <rPh sb="29" eb="30">
      <t>メイ</t>
    </rPh>
    <rPh sb="35" eb="36">
      <t>メイ</t>
    </rPh>
    <rPh sb="44" eb="46">
      <t>シュウケイ</t>
    </rPh>
    <rPh sb="46" eb="47">
      <t>シャ</t>
    </rPh>
    <rPh sb="48" eb="50">
      <t>シュウケイ</t>
    </rPh>
    <phoneticPr fontId="10"/>
  </si>
  <si>
    <t>変更する場合は該当セルを変更</t>
    <rPh sb="0" eb="2">
      <t>ヘンコウ</t>
    </rPh>
    <rPh sb="4" eb="6">
      <t>バアイ</t>
    </rPh>
    <rPh sb="7" eb="9">
      <t>ガイトウ</t>
    </rPh>
    <rPh sb="12" eb="14">
      <t>ヘンコウ</t>
    </rPh>
    <phoneticPr fontId="10"/>
  </si>
  <si>
    <t>追加する場合は該当行の末行に入力</t>
    <rPh sb="0" eb="2">
      <t>ツイカ</t>
    </rPh>
    <rPh sb="4" eb="6">
      <t>バアイ</t>
    </rPh>
    <rPh sb="7" eb="9">
      <t>ガイトウ</t>
    </rPh>
    <rPh sb="9" eb="10">
      <t>ギョウ</t>
    </rPh>
    <rPh sb="11" eb="12">
      <t>スエ</t>
    </rPh>
    <rPh sb="12" eb="13">
      <t>ギョウ</t>
    </rPh>
    <rPh sb="14" eb="16">
      <t>ニュウリョク</t>
    </rPh>
    <phoneticPr fontId="10"/>
  </si>
  <si>
    <t>に変更又は追加をする場合は、該当行のセルに入力してください。集計用紙の選択肢で選択できるようになります。</t>
    <rPh sb="1" eb="3">
      <t>ヘンコウ</t>
    </rPh>
    <rPh sb="3" eb="4">
      <t>マタ</t>
    </rPh>
    <rPh sb="5" eb="7">
      <t>ツイカ</t>
    </rPh>
    <rPh sb="10" eb="12">
      <t>バアイ</t>
    </rPh>
    <rPh sb="14" eb="16">
      <t>ガイトウ</t>
    </rPh>
    <rPh sb="16" eb="17">
      <t>ギョウ</t>
    </rPh>
    <rPh sb="21" eb="23">
      <t>ニュウリョク</t>
    </rPh>
    <rPh sb="30" eb="32">
      <t>シュウケイ</t>
    </rPh>
    <rPh sb="32" eb="34">
      <t>ヨウシ</t>
    </rPh>
    <rPh sb="35" eb="38">
      <t>センタクシ</t>
    </rPh>
    <rPh sb="39" eb="41">
      <t>センタク</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</si>
</sst>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yyyy&quot;年&quot;m&quot;月&quot;d&quot;日&quot;;@"/>
    <numFmt numFmtId="177" formatCode="#,##0.0_ "/>
    <numFmt numFmtId="179" formatCode="0.00_ "/>
    <numFmt numFmtId="181" formatCode="0.00_);[Red]\(0.00\)"/>
    <numFmt numFmtId="182" formatCode="yyyy/m/d\ h:mm;@"/>
    <numFmt numFmtId="183" formatCode="0.0_ "/>
  </numFmts>
  <fonts count="27">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color indexed="81"/>
      <name val="ＭＳ Ｐゴシック"/>
      <family val="3"/>
      <charset val="128"/>
    </font>
    <font>
      <sz val="9"/>
      <color indexed="8"/>
      <name val="MS UI Gothic"/>
      <family val="3"/>
      <charset val="128"/>
    </font>
    <font>
      <sz val="12"/>
      <color indexed="8"/>
      <name val="ＭＳ Ｐゴシック"/>
      <family val="3"/>
      <charset val="128"/>
    </font>
    <font>
      <sz val="9"/>
      <name val="Meiryo UI"/>
      <family val="3"/>
      <charset val="128"/>
    </font>
    <font>
      <b/>
      <sz val="9"/>
      <color indexed="81"/>
      <name val="ＭＳ Ｐゴシック"/>
      <family val="3"/>
      <charset val="128"/>
    </font>
    <font>
      <sz val="6"/>
      <name val="ＭＳ Ｐゴシック"/>
      <family val="3"/>
      <charset val="128"/>
    </font>
    <font>
      <b/>
      <sz val="11"/>
      <color theme="1"/>
      <name val="ＭＳ Ｐゴシック"/>
      <family val="3"/>
      <charset val="128"/>
      <scheme val="minor"/>
    </font>
    <font>
      <sz val="12"/>
      <color rgb="FF333333"/>
      <name val="メイリオ"/>
      <family val="3"/>
      <charset val="128"/>
    </font>
    <font>
      <sz val="9"/>
      <color rgb="FFFF0000"/>
      <name val="Arial"/>
      <family val="2"/>
    </font>
    <font>
      <sz val="10"/>
      <color theme="1"/>
      <name val="ＭＳ Ｐゴシック"/>
      <family val="3"/>
      <charset val="128"/>
      <scheme val="minor"/>
    </font>
    <font>
      <sz val="16"/>
      <color theme="1"/>
      <name val="ＭＳ Ｐゴシック"/>
      <family val="3"/>
      <charset val="128"/>
      <scheme val="minor"/>
    </font>
    <font>
      <sz val="14"/>
      <color theme="1"/>
      <name val="ＭＳ Ｐゴシック"/>
      <family val="3"/>
      <charset val="128"/>
      <scheme val="minor"/>
    </font>
    <font>
      <sz val="9"/>
      <color theme="1"/>
      <name val="ＭＳ Ｐゴシック"/>
      <family val="3"/>
      <charset val="128"/>
      <scheme val="major"/>
    </font>
    <font>
      <sz val="6"/>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0"/>
      <color theme="2" tint="-0.249977111117893"/>
      <name val="ＭＳ Ｐゴシック"/>
      <family val="3"/>
      <charset val="128"/>
      <scheme val="minor"/>
    </font>
    <font>
      <sz val="9"/>
      <name val="ＭＳ Ｐゴシック"/>
      <family val="3"/>
      <charset val="128"/>
      <scheme val="minor"/>
    </font>
    <font>
      <b/>
      <sz val="16"/>
      <color theme="1"/>
      <name val="ＭＳ Ｐゴシック"/>
      <family val="3"/>
      <charset val="128"/>
      <scheme val="minor"/>
    </font>
    <font>
      <sz val="13"/>
      <color theme="1"/>
      <name val="ＭＳ Ｐゴシック"/>
      <family val="3"/>
      <charset val="128"/>
      <scheme val="minor"/>
    </font>
    <font>
      <sz val="7"/>
      <color theme="1"/>
      <name val="ＭＳ Ｐゴシック"/>
      <family val="3"/>
      <charset val="128"/>
      <scheme val="minor"/>
    </font>
    <font>
      <b/>
      <sz val="18"/>
      <color theme="1"/>
      <name val="ＭＳ Ｐゴシック"/>
      <family val="3"/>
      <charset val="128"/>
      <scheme val="minor"/>
    </font>
  </fonts>
  <fills count="3">
    <fill>
      <patternFill patternType="none"/>
    </fill>
    <fill>
      <patternFill patternType="gray125"/>
    </fill>
    <fill>
      <patternFill patternType="solid">
        <fgColor theme="1" tint="0.499984740745262"/>
        <bgColor indexed="64"/>
      </patternFill>
    </fill>
  </fills>
  <borders count="59">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22"/>
      </bottom>
      <diagonal/>
    </border>
    <border>
      <left style="thin">
        <color indexed="64"/>
      </left>
      <right style="thin">
        <color indexed="64"/>
      </right>
      <top style="thin">
        <color indexed="22"/>
      </top>
      <bottom style="thin">
        <color indexed="22"/>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style="medium">
        <color theme="1"/>
      </left>
      <right/>
      <top/>
      <bottom/>
      <diagonal/>
    </border>
    <border>
      <left/>
      <right style="medium">
        <color theme="1"/>
      </right>
      <top/>
      <bottom/>
      <diagonal/>
    </border>
    <border>
      <left style="thin">
        <color theme="2" tint="-0.249977111117893"/>
      </left>
      <right/>
      <top style="thin">
        <color indexed="64"/>
      </top>
      <bottom/>
      <diagonal/>
    </border>
    <border>
      <left style="thin">
        <color theme="2" tint="-0.249977111117893"/>
      </left>
      <right style="thin">
        <color theme="2" tint="-0.249977111117893"/>
      </right>
      <top style="thin">
        <color indexed="64"/>
      </top>
      <bottom/>
      <diagonal/>
    </border>
    <border>
      <left style="thin">
        <color indexed="64"/>
      </left>
      <right/>
      <top style="thin">
        <color indexed="64"/>
      </top>
      <bottom style="thin">
        <color theme="2" tint="-0.249977111117893"/>
      </bottom>
      <diagonal/>
    </border>
    <border>
      <left style="thin">
        <color indexed="64"/>
      </left>
      <right style="thin">
        <color theme="2" tint="-0.24994659260841701"/>
      </right>
      <top style="thin">
        <color indexed="64"/>
      </top>
      <bottom style="thin">
        <color theme="2" tint="-0.24994659260841701"/>
      </bottom>
      <diagonal/>
    </border>
    <border>
      <left style="thin">
        <color theme="2" tint="-0.24994659260841701"/>
      </left>
      <right style="thin">
        <color theme="2" tint="-0.24994659260841701"/>
      </right>
      <top style="thin">
        <color indexed="64"/>
      </top>
      <bottom style="thin">
        <color theme="2" tint="-0.24994659260841701"/>
      </bottom>
      <diagonal/>
    </border>
    <border>
      <left style="thin">
        <color theme="2" tint="-0.24994659260841701"/>
      </left>
      <right/>
      <top style="thin">
        <color indexed="64"/>
      </top>
      <bottom style="thin">
        <color theme="2" tint="-0.24994659260841701"/>
      </bottom>
      <diagonal/>
    </border>
    <border>
      <left style="thin">
        <color theme="2" tint="-0.24994659260841701"/>
      </left>
      <right style="thin">
        <color indexed="64"/>
      </right>
      <top style="thin">
        <color indexed="64"/>
      </top>
      <bottom style="thin">
        <color theme="2" tint="-0.24994659260841701"/>
      </bottom>
      <diagonal/>
    </border>
    <border>
      <left/>
      <right style="thin">
        <color theme="2" tint="-0.249977111117893"/>
      </right>
      <top style="thin">
        <color indexed="64"/>
      </top>
      <bottom style="thin">
        <color theme="2" tint="-0.249977111117893"/>
      </bottom>
      <diagonal/>
    </border>
    <border>
      <left/>
      <right/>
      <top style="thin">
        <color indexed="64"/>
      </top>
      <bottom style="thin">
        <color theme="2" tint="-0.249977111117893"/>
      </bottom>
      <diagonal/>
    </border>
    <border>
      <left style="thin">
        <color indexed="64"/>
      </left>
      <right/>
      <top style="thin">
        <color theme="2" tint="-0.249977111117893"/>
      </top>
      <bottom style="thin">
        <color theme="2" tint="-0.249977111117893"/>
      </bottom>
      <diagonal/>
    </border>
    <border>
      <left style="thin">
        <color indexed="64"/>
      </left>
      <right style="thin">
        <color theme="2" tint="-0.24994659260841701"/>
      </right>
      <top style="thin">
        <color theme="2" tint="-0.24994659260841701"/>
      </top>
      <bottom style="thin">
        <color theme="2" tint="-0.24994659260841701"/>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style="thin">
        <color theme="2" tint="-0.24994659260841701"/>
      </left>
      <right style="thin">
        <color indexed="64"/>
      </right>
      <top style="thin">
        <color theme="2" tint="-0.24994659260841701"/>
      </top>
      <bottom style="thin">
        <color theme="2" tint="-0.24994659260841701"/>
      </bottom>
      <diagonal/>
    </border>
    <border>
      <left/>
      <right style="thin">
        <color theme="2" tint="-0.249977111117893"/>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style="thin">
        <color indexed="64"/>
      </left>
      <right/>
      <top style="thin">
        <color theme="2" tint="-0.249977111117893"/>
      </top>
      <bottom style="thin">
        <color indexed="64"/>
      </bottom>
      <diagonal/>
    </border>
    <border>
      <left style="thin">
        <color indexed="64"/>
      </left>
      <right style="thin">
        <color theme="2" tint="-0.24994659260841701"/>
      </right>
      <top style="thin">
        <color theme="2" tint="-0.24994659260841701"/>
      </top>
      <bottom style="thin">
        <color indexed="64"/>
      </bottom>
      <diagonal/>
    </border>
    <border>
      <left style="thin">
        <color theme="2" tint="-0.24994659260841701"/>
      </left>
      <right style="thin">
        <color theme="2" tint="-0.24994659260841701"/>
      </right>
      <top style="thin">
        <color theme="2" tint="-0.24994659260841701"/>
      </top>
      <bottom style="thin">
        <color indexed="64"/>
      </bottom>
      <diagonal/>
    </border>
    <border>
      <left style="thin">
        <color theme="2" tint="-0.24994659260841701"/>
      </left>
      <right/>
      <top style="thin">
        <color theme="2" tint="-0.24994659260841701"/>
      </top>
      <bottom style="thin">
        <color indexed="64"/>
      </bottom>
      <diagonal/>
    </border>
    <border>
      <left style="thin">
        <color theme="2" tint="-0.24994659260841701"/>
      </left>
      <right style="thin">
        <color indexed="64"/>
      </right>
      <top style="thin">
        <color theme="2" tint="-0.24994659260841701"/>
      </top>
      <bottom style="thin">
        <color indexed="64"/>
      </bottom>
      <diagonal/>
    </border>
    <border>
      <left style="thin">
        <color theme="2" tint="-0.249977111117893"/>
      </left>
      <right/>
      <top style="thin">
        <color indexed="64"/>
      </top>
      <bottom style="thin">
        <color indexed="64"/>
      </bottom>
      <diagonal/>
    </border>
    <border>
      <left style="thin">
        <color theme="2" tint="-0.249977111117893"/>
      </left>
      <right style="thin">
        <color theme="2" tint="-0.249977111117893"/>
      </right>
      <top style="thin">
        <color indexed="64"/>
      </top>
      <bottom style="thin">
        <color indexed="64"/>
      </bottom>
      <diagonal/>
    </border>
    <border>
      <left style="thin">
        <color indexed="64"/>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theme="2" tint="-0.24994659260841701"/>
      </right>
      <top style="thin">
        <color indexed="64"/>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2" tint="-0.24994659260841701"/>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2" tint="-0.24994659260841701"/>
      </bottom>
      <diagonal/>
    </border>
    <border>
      <left style="thin">
        <color theme="0" tint="-0.34998626667073579"/>
      </left>
      <right style="thin">
        <color theme="0" tint="-0.34998626667073579"/>
      </right>
      <top style="thin">
        <color theme="0" tint="-0.34998626667073579"/>
      </top>
      <bottom style="thin">
        <color theme="2" tint="-0.24994659260841701"/>
      </bottom>
      <diagonal/>
    </border>
    <border>
      <left style="thin">
        <color theme="0" tint="-0.34998626667073579"/>
      </left>
      <right style="thin">
        <color theme="2" tint="-0.24994659260841701"/>
      </right>
      <top style="thin">
        <color theme="0" tint="-0.34998626667073579"/>
      </top>
      <bottom style="thin">
        <color theme="2" tint="-0.24994659260841701"/>
      </bottom>
      <diagonal/>
    </border>
    <border>
      <left/>
      <right style="thin">
        <color indexed="64"/>
      </right>
      <top style="thin">
        <color indexed="64"/>
      </top>
      <bottom style="thin">
        <color theme="2" tint="-0.249977111117893"/>
      </bottom>
      <diagonal/>
    </border>
    <border>
      <left/>
      <right style="dotted">
        <color indexed="64"/>
      </right>
      <top style="thin">
        <color theme="2" tint="-0.249977111117893"/>
      </top>
      <bottom style="thin">
        <color theme="2" tint="-0.249977111117893"/>
      </bottom>
      <diagonal/>
    </border>
    <border>
      <left/>
      <right style="thin">
        <color indexed="64"/>
      </right>
      <top style="thin">
        <color theme="2" tint="-0.249977111117893"/>
      </top>
      <bottom style="thin">
        <color theme="2" tint="-0.249977111117893"/>
      </bottom>
      <diagonal/>
    </border>
    <border>
      <left/>
      <right/>
      <top style="thin">
        <color theme="2" tint="-0.249977111117893"/>
      </top>
      <bottom style="thin">
        <color indexed="64"/>
      </bottom>
      <diagonal/>
    </border>
    <border>
      <left/>
      <right style="thin">
        <color indexed="64"/>
      </right>
      <top style="thin">
        <color theme="2" tint="-0.249977111117893"/>
      </top>
      <bottom style="thin">
        <color indexed="64"/>
      </bottom>
      <diagonal/>
    </border>
  </borders>
  <cellStyleXfs count="3">
    <xf numFmtId="0" fontId="0" fillId="0" borderId="0">
      <alignment vertical="center"/>
    </xf>
    <xf numFmtId="0" fontId="2" fillId="0" borderId="0"/>
    <xf numFmtId="0" fontId="4" fillId="0" borderId="0"/>
  </cellStyleXfs>
  <cellXfs count="149">
    <xf numFmtId="0" fontId="0" fillId="0" borderId="0" xfId="0">
      <alignment vertical="center"/>
    </xf>
    <xf numFmtId="0" fontId="2" fillId="0" borderId="0" xfId="1"/>
    <xf numFmtId="0" fontId="2" fillId="0" borderId="1" xfId="1" applyFill="1" applyBorder="1" applyProtection="1">
      <protection locked="0"/>
    </xf>
    <xf numFmtId="0" fontId="2" fillId="0" borderId="2" xfId="1" applyFill="1" applyBorder="1" applyProtection="1">
      <protection locked="0"/>
    </xf>
    <xf numFmtId="0" fontId="2" fillId="0" borderId="1" xfId="1" applyBorder="1" applyProtection="1">
      <protection locked="0"/>
    </xf>
    <xf numFmtId="0" fontId="2" fillId="0" borderId="2" xfId="1" applyBorder="1" applyProtection="1">
      <protection locked="0"/>
    </xf>
    <xf numFmtId="0" fontId="4" fillId="0" borderId="3" xfId="2" applyFont="1" applyFill="1" applyBorder="1" applyAlignment="1" applyProtection="1">
      <alignment horizontal="left" wrapText="1"/>
      <protection locked="0"/>
    </xf>
    <xf numFmtId="0" fontId="4" fillId="0" borderId="4" xfId="2" applyFont="1" applyFill="1" applyBorder="1" applyAlignment="1" applyProtection="1">
      <alignment horizontal="left" wrapText="1"/>
      <protection locked="0"/>
    </xf>
    <xf numFmtId="0" fontId="2" fillId="0" borderId="2" xfId="1" applyFont="1" applyBorder="1" applyProtection="1">
      <protection locked="0"/>
    </xf>
    <xf numFmtId="0" fontId="2" fillId="0" borderId="5" xfId="1" applyFill="1" applyBorder="1" applyProtection="1"/>
    <xf numFmtId="0" fontId="2" fillId="0" borderId="6" xfId="1" applyFill="1" applyBorder="1" applyProtection="1"/>
    <xf numFmtId="0" fontId="0" fillId="0" borderId="0" xfId="0" applyProtection="1">
      <alignment vertical="center"/>
      <protection hidden="1"/>
    </xf>
    <xf numFmtId="0" fontId="0" fillId="0" borderId="0" xfId="0" applyBorder="1" applyProtection="1">
      <alignment vertical="center"/>
      <protection hidden="1"/>
    </xf>
    <xf numFmtId="0" fontId="12" fillId="0" borderId="0" xfId="0" applyFont="1" applyProtection="1">
      <alignment vertical="center"/>
      <protection hidden="1"/>
    </xf>
    <xf numFmtId="0" fontId="13" fillId="0" borderId="0" xfId="0" applyFont="1" applyProtection="1">
      <alignment vertical="center"/>
      <protection hidden="1"/>
    </xf>
    <xf numFmtId="0" fontId="14" fillId="0" borderId="7" xfId="0" applyFont="1" applyBorder="1" applyAlignment="1" applyProtection="1">
      <alignment horizontal="left" vertical="center"/>
      <protection hidden="1"/>
    </xf>
    <xf numFmtId="0" fontId="14" fillId="0" borderId="8" xfId="0" applyFont="1" applyBorder="1" applyAlignment="1" applyProtection="1">
      <alignment vertical="center" wrapText="1"/>
      <protection hidden="1"/>
    </xf>
    <xf numFmtId="0" fontId="14" fillId="0" borderId="9" xfId="0" applyFont="1" applyBorder="1" applyAlignment="1" applyProtection="1">
      <alignment vertical="center" wrapText="1"/>
      <protection hidden="1"/>
    </xf>
    <xf numFmtId="0" fontId="14" fillId="0" borderId="0" xfId="0" applyFont="1" applyBorder="1" applyAlignment="1" applyProtection="1">
      <alignment vertical="center" wrapText="1"/>
      <protection hidden="1"/>
    </xf>
    <xf numFmtId="176" fontId="0" fillId="0" borderId="0" xfId="0" applyNumberFormat="1" applyBorder="1" applyAlignment="1" applyProtection="1">
      <alignment horizontal="center" vertical="center"/>
      <protection hidden="1"/>
    </xf>
    <xf numFmtId="0" fontId="0" fillId="0" borderId="7" xfId="0" applyBorder="1" applyAlignment="1" applyProtection="1">
      <alignment vertical="center"/>
      <protection hidden="1"/>
    </xf>
    <xf numFmtId="0" fontId="0" fillId="0" borderId="8" xfId="0" applyBorder="1" applyAlignment="1" applyProtection="1">
      <alignment vertical="center"/>
      <protection hidden="1"/>
    </xf>
    <xf numFmtId="0" fontId="0" fillId="0" borderId="9" xfId="0" applyBorder="1" applyAlignment="1" applyProtection="1">
      <alignment vertical="center"/>
      <protection hidden="1"/>
    </xf>
    <xf numFmtId="0" fontId="14" fillId="0" borderId="7" xfId="0" applyFont="1" applyBorder="1" applyAlignment="1" applyProtection="1">
      <alignment vertical="center"/>
      <protection hidden="1"/>
    </xf>
    <xf numFmtId="0" fontId="14" fillId="0" borderId="8" xfId="0" applyFont="1" applyBorder="1" applyAlignment="1" applyProtection="1">
      <alignment vertical="center"/>
      <protection hidden="1"/>
    </xf>
    <xf numFmtId="0" fontId="14" fillId="0" borderId="9" xfId="0" applyFont="1" applyBorder="1" applyAlignment="1" applyProtection="1">
      <alignment vertical="center"/>
      <protection hidden="1"/>
    </xf>
    <xf numFmtId="0" fontId="14" fillId="0" borderId="10" xfId="0" applyFont="1" applyBorder="1" applyAlignment="1" applyProtection="1">
      <alignment vertical="center" wrapText="1"/>
      <protection hidden="1"/>
    </xf>
    <xf numFmtId="0" fontId="15" fillId="0" borderId="10" xfId="0" applyFont="1" applyBorder="1" applyAlignment="1" applyProtection="1">
      <alignment horizontal="center" vertical="center" shrinkToFit="1"/>
      <protection hidden="1"/>
    </xf>
    <xf numFmtId="0" fontId="15" fillId="0" borderId="0" xfId="0" applyFont="1" applyProtection="1">
      <alignment vertical="center"/>
      <protection hidden="1"/>
    </xf>
    <xf numFmtId="0" fontId="0" fillId="0" borderId="0" xfId="0" applyProtection="1">
      <alignment vertical="center"/>
      <protection locked="0" hidden="1"/>
    </xf>
    <xf numFmtId="0" fontId="11" fillId="0" borderId="10" xfId="0" applyFont="1" applyBorder="1" applyAlignment="1" applyProtection="1">
      <alignment horizontal="center" vertical="center"/>
      <protection hidden="1"/>
    </xf>
    <xf numFmtId="179" fontId="0" fillId="0" borderId="0" xfId="0" applyNumberFormat="1" applyProtection="1">
      <alignment vertical="center"/>
      <protection hidden="1"/>
    </xf>
    <xf numFmtId="0" fontId="0" fillId="0" borderId="0" xfId="0" applyAlignment="1" applyProtection="1">
      <alignment vertical="center" shrinkToFit="1"/>
      <protection locked="0" hidden="1"/>
    </xf>
    <xf numFmtId="0" fontId="16" fillId="0" borderId="10" xfId="0" applyFont="1" applyBorder="1" applyAlignment="1" applyProtection="1">
      <alignment horizontal="center" vertical="center" shrinkToFit="1"/>
      <protection hidden="1"/>
    </xf>
    <xf numFmtId="0" fontId="16" fillId="0" borderId="10" xfId="0" applyFont="1" applyBorder="1" applyAlignment="1" applyProtection="1">
      <alignment horizontal="center" vertical="center"/>
      <protection hidden="1"/>
    </xf>
    <xf numFmtId="0" fontId="17" fillId="0" borderId="11" xfId="0" applyFont="1" applyBorder="1" applyProtection="1">
      <alignment vertical="center"/>
      <protection hidden="1"/>
    </xf>
    <xf numFmtId="0" fontId="18" fillId="0" borderId="11" xfId="0" applyFont="1" applyBorder="1" applyAlignment="1" applyProtection="1">
      <alignment vertical="center" wrapText="1" shrinkToFit="1"/>
      <protection hidden="1"/>
    </xf>
    <xf numFmtId="179" fontId="19" fillId="0" borderId="12" xfId="0" applyNumberFormat="1" applyFont="1" applyBorder="1" applyAlignment="1" applyProtection="1">
      <alignment vertical="center" shrinkToFit="1"/>
      <protection hidden="1"/>
    </xf>
    <xf numFmtId="0" fontId="0" fillId="0" borderId="13" xfId="0" applyBorder="1" applyAlignment="1" applyProtection="1">
      <alignment horizontal="center" vertical="center" shrinkToFit="1"/>
      <protection hidden="1"/>
    </xf>
    <xf numFmtId="179" fontId="19" fillId="0" borderId="14" xfId="0" applyNumberFormat="1" applyFont="1" applyBorder="1" applyAlignment="1" applyProtection="1">
      <alignment vertical="center" shrinkToFit="1"/>
      <protection hidden="1"/>
    </xf>
    <xf numFmtId="0" fontId="19" fillId="0" borderId="11" xfId="0" applyFont="1" applyBorder="1" applyAlignment="1" applyProtection="1">
      <alignment vertical="center" shrinkToFit="1"/>
      <protection hidden="1"/>
    </xf>
    <xf numFmtId="0" fontId="0" fillId="0" borderId="0" xfId="0" applyAlignment="1" applyProtection="1">
      <alignment vertical="center" shrinkToFit="1"/>
      <protection hidden="1"/>
    </xf>
    <xf numFmtId="179" fontId="20" fillId="0" borderId="10" xfId="0" applyNumberFormat="1" applyFont="1" applyBorder="1" applyAlignment="1" applyProtection="1">
      <alignment horizontal="center" vertical="center" shrinkToFit="1"/>
      <protection hidden="1"/>
    </xf>
    <xf numFmtId="0" fontId="17" fillId="2" borderId="10" xfId="0" applyFont="1" applyFill="1" applyBorder="1" applyProtection="1">
      <alignment vertical="center"/>
      <protection hidden="1"/>
    </xf>
    <xf numFmtId="0" fontId="18" fillId="2" borderId="20" xfId="0" applyFont="1" applyFill="1" applyBorder="1" applyAlignment="1" applyProtection="1">
      <alignment vertical="center" wrapText="1"/>
      <protection hidden="1"/>
    </xf>
    <xf numFmtId="0" fontId="0" fillId="2" borderId="1" xfId="0" applyFill="1" applyBorder="1" applyProtection="1">
      <alignment vertical="center"/>
      <protection hidden="1"/>
    </xf>
    <xf numFmtId="0" fontId="0" fillId="2" borderId="2" xfId="0" applyFill="1" applyBorder="1" applyProtection="1">
      <alignment vertical="center"/>
      <protection hidden="1"/>
    </xf>
    <xf numFmtId="0" fontId="0" fillId="2" borderId="10" xfId="0" applyFill="1" applyBorder="1" applyProtection="1">
      <alignment vertical="center"/>
      <protection hidden="1"/>
    </xf>
    <xf numFmtId="0" fontId="19" fillId="2" borderId="0" xfId="0" applyFont="1" applyFill="1" applyBorder="1" applyProtection="1">
      <alignment vertical="center"/>
      <protection hidden="1"/>
    </xf>
    <xf numFmtId="0" fontId="0" fillId="2" borderId="21" xfId="0" applyFill="1" applyBorder="1" applyProtection="1">
      <alignment vertical="center"/>
      <protection hidden="1"/>
    </xf>
    <xf numFmtId="0" fontId="18" fillId="2" borderId="10" xfId="0" applyFont="1" applyFill="1" applyBorder="1" applyAlignment="1" applyProtection="1">
      <alignment vertical="center" wrapText="1"/>
      <protection hidden="1"/>
    </xf>
    <xf numFmtId="0" fontId="0" fillId="0" borderId="10" xfId="0" applyFill="1" applyBorder="1" applyProtection="1">
      <alignment vertical="center"/>
      <protection hidden="1"/>
    </xf>
    <xf numFmtId="0" fontId="21" fillId="0" borderId="7" xfId="0" applyFont="1" applyBorder="1" applyAlignment="1" applyProtection="1">
      <alignment horizontal="center" vertical="center" shrinkToFit="1"/>
      <protection locked="0" hidden="1"/>
    </xf>
    <xf numFmtId="0" fontId="21" fillId="0" borderId="22" xfId="0" applyFont="1" applyBorder="1" applyAlignment="1" applyProtection="1">
      <alignment horizontal="center" vertical="center" shrinkToFit="1"/>
      <protection locked="0" hidden="1"/>
    </xf>
    <xf numFmtId="0" fontId="21" fillId="0" borderId="23" xfId="0" applyFont="1" applyBorder="1" applyAlignment="1" applyProtection="1">
      <alignment horizontal="center" vertical="center" shrinkToFit="1"/>
      <protection locked="0" hidden="1"/>
    </xf>
    <xf numFmtId="0" fontId="21" fillId="0" borderId="9" xfId="0" applyFont="1" applyBorder="1" applyAlignment="1" applyProtection="1">
      <alignment horizontal="center" vertical="center" shrinkToFit="1"/>
      <protection locked="0" hidden="1"/>
    </xf>
    <xf numFmtId="0" fontId="19" fillId="0" borderId="15" xfId="0" applyFont="1" applyBorder="1" applyAlignment="1" applyProtection="1">
      <alignment horizontal="center" vertical="center" shrinkToFit="1"/>
      <protection hidden="1"/>
    </xf>
    <xf numFmtId="0" fontId="22" fillId="0" borderId="14" xfId="0" applyFont="1" applyBorder="1" applyAlignment="1" applyProtection="1">
      <alignment horizontal="center" vertical="center" shrinkToFit="1"/>
      <protection hidden="1"/>
    </xf>
    <xf numFmtId="0" fontId="21" fillId="0" borderId="7" xfId="0" applyFont="1" applyBorder="1" applyAlignment="1" applyProtection="1">
      <alignment horizontal="center" vertical="center" shrinkToFit="1"/>
      <protection hidden="1"/>
    </xf>
    <xf numFmtId="0" fontId="21" fillId="0" borderId="22" xfId="0" applyFont="1" applyBorder="1" applyAlignment="1" applyProtection="1">
      <alignment horizontal="center" vertical="center" shrinkToFit="1"/>
      <protection hidden="1"/>
    </xf>
    <xf numFmtId="0" fontId="21" fillId="0" borderId="23" xfId="0" applyFont="1" applyBorder="1" applyAlignment="1" applyProtection="1">
      <alignment horizontal="center" vertical="center" shrinkToFit="1"/>
      <protection hidden="1"/>
    </xf>
    <xf numFmtId="0" fontId="21" fillId="0" borderId="9" xfId="0" applyFont="1" applyBorder="1" applyAlignment="1" applyProtection="1">
      <alignment horizontal="center" vertical="center" shrinkToFit="1"/>
      <protection hidden="1"/>
    </xf>
    <xf numFmtId="0" fontId="22" fillId="0" borderId="13" xfId="0" applyFont="1" applyBorder="1" applyAlignment="1" applyProtection="1">
      <alignment horizontal="center" vertical="center" shrinkToFit="1"/>
      <protection hidden="1"/>
    </xf>
    <xf numFmtId="0" fontId="19" fillId="0" borderId="15" xfId="0" applyFont="1" applyBorder="1" applyAlignment="1" applyProtection="1">
      <alignment horizontal="center" vertical="center"/>
      <protection hidden="1"/>
    </xf>
    <xf numFmtId="0" fontId="19" fillId="0" borderId="10" xfId="0" applyFont="1" applyBorder="1" applyAlignment="1" applyProtection="1">
      <alignment horizontal="center" vertical="center"/>
      <protection hidden="1"/>
    </xf>
    <xf numFmtId="0" fontId="22" fillId="0" borderId="14" xfId="0" applyFont="1" applyBorder="1" applyAlignment="1" applyProtection="1">
      <alignment horizontal="center" vertical="center"/>
      <protection hidden="1"/>
    </xf>
    <xf numFmtId="0" fontId="0" fillId="0" borderId="24" xfId="0" applyBorder="1" applyAlignment="1" applyProtection="1">
      <alignment horizontal="center" vertical="center"/>
      <protection hidden="1"/>
    </xf>
    <xf numFmtId="177" fontId="19" fillId="0" borderId="25" xfId="0" applyNumberFormat="1" applyFont="1" applyBorder="1" applyAlignment="1" applyProtection="1">
      <alignment vertical="center" shrinkToFit="1"/>
      <protection locked="0" hidden="1"/>
    </xf>
    <xf numFmtId="177" fontId="19" fillId="0" borderId="26" xfId="0" applyNumberFormat="1" applyFont="1" applyBorder="1" applyAlignment="1" applyProtection="1">
      <alignment vertical="center" shrinkToFit="1"/>
      <protection locked="0" hidden="1"/>
    </xf>
    <xf numFmtId="0" fontId="19" fillId="0" borderId="26" xfId="0" applyFont="1" applyBorder="1" applyAlignment="1" applyProtection="1">
      <alignment horizontal="center" vertical="center" shrinkToFit="1"/>
      <protection locked="0" hidden="1"/>
    </xf>
    <xf numFmtId="181" fontId="19" fillId="0" borderId="27" xfId="0" applyNumberFormat="1" applyFont="1" applyBorder="1" applyAlignment="1" applyProtection="1">
      <alignment horizontal="center" vertical="center" shrinkToFit="1"/>
      <protection hidden="1"/>
    </xf>
    <xf numFmtId="181" fontId="19" fillId="0" borderId="28" xfId="0" applyNumberFormat="1" applyFont="1" applyBorder="1" applyAlignment="1" applyProtection="1">
      <alignment vertical="center" shrinkToFit="1"/>
      <protection hidden="1"/>
    </xf>
    <xf numFmtId="0" fontId="19" fillId="0" borderId="29" xfId="0" applyFont="1" applyBorder="1" applyAlignment="1" applyProtection="1">
      <alignment vertical="center" shrinkToFit="1"/>
      <protection hidden="1"/>
    </xf>
    <xf numFmtId="0" fontId="19" fillId="0" borderId="30" xfId="0" applyFont="1" applyBorder="1" applyAlignment="1" applyProtection="1">
      <alignment vertical="center" shrinkToFit="1"/>
      <protection hidden="1"/>
    </xf>
    <xf numFmtId="181" fontId="19" fillId="0" borderId="10" xfId="0" applyNumberFormat="1" applyFont="1" applyFill="1" applyBorder="1" applyAlignment="1" applyProtection="1">
      <alignment vertical="center" shrinkToFit="1"/>
      <protection hidden="1"/>
    </xf>
    <xf numFmtId="0" fontId="0" fillId="0" borderId="29" xfId="0" applyBorder="1" applyProtection="1">
      <alignment vertical="center"/>
      <protection hidden="1"/>
    </xf>
    <xf numFmtId="0" fontId="0" fillId="0" borderId="31" xfId="0" applyBorder="1" applyAlignment="1" applyProtection="1">
      <alignment horizontal="center" vertical="center"/>
      <protection hidden="1"/>
    </xf>
    <xf numFmtId="177" fontId="19" fillId="0" borderId="32" xfId="0" applyNumberFormat="1" applyFont="1" applyBorder="1" applyAlignment="1" applyProtection="1">
      <alignment vertical="center" shrinkToFit="1"/>
      <protection locked="0" hidden="1"/>
    </xf>
    <xf numFmtId="177" fontId="19" fillId="0" borderId="33" xfId="0" applyNumberFormat="1" applyFont="1" applyBorder="1" applyAlignment="1" applyProtection="1">
      <alignment vertical="center" shrinkToFit="1"/>
      <protection locked="0" hidden="1"/>
    </xf>
    <xf numFmtId="0" fontId="19" fillId="0" borderId="33" xfId="0" applyFont="1" applyBorder="1" applyAlignment="1" applyProtection="1">
      <alignment horizontal="center" vertical="center" shrinkToFit="1"/>
      <protection locked="0" hidden="1"/>
    </xf>
    <xf numFmtId="181" fontId="19" fillId="0" borderId="34" xfId="0" applyNumberFormat="1" applyFont="1" applyBorder="1" applyAlignment="1" applyProtection="1">
      <alignment horizontal="center" vertical="center" shrinkToFit="1"/>
      <protection hidden="1"/>
    </xf>
    <xf numFmtId="181" fontId="19" fillId="0" borderId="35" xfId="0" applyNumberFormat="1" applyFont="1" applyBorder="1" applyAlignment="1" applyProtection="1">
      <alignment vertical="center" shrinkToFit="1"/>
      <protection hidden="1"/>
    </xf>
    <xf numFmtId="0" fontId="19" fillId="0" borderId="36" xfId="0" applyFont="1" applyBorder="1" applyAlignment="1" applyProtection="1">
      <alignment vertical="center" shrinkToFit="1"/>
      <protection hidden="1"/>
    </xf>
    <xf numFmtId="0" fontId="19" fillId="0" borderId="37" xfId="0" applyFont="1" applyBorder="1" applyAlignment="1" applyProtection="1">
      <alignment vertical="center" shrinkToFit="1"/>
      <protection hidden="1"/>
    </xf>
    <xf numFmtId="0" fontId="0" fillId="0" borderId="36" xfId="0" applyBorder="1" applyProtection="1">
      <alignment vertical="center"/>
      <protection hidden="1"/>
    </xf>
    <xf numFmtId="0" fontId="0" fillId="0" borderId="10" xfId="0" applyBorder="1" applyProtection="1">
      <alignment vertical="center"/>
      <protection hidden="1"/>
    </xf>
    <xf numFmtId="0" fontId="0" fillId="0" borderId="1" xfId="0" applyBorder="1" applyProtection="1">
      <alignment vertical="center"/>
      <protection hidden="1"/>
    </xf>
    <xf numFmtId="179" fontId="0" fillId="0" borderId="0" xfId="0" applyNumberFormat="1" applyBorder="1" applyProtection="1">
      <alignment vertical="center"/>
      <protection hidden="1"/>
    </xf>
    <xf numFmtId="179" fontId="0" fillId="0" borderId="1" xfId="0" applyNumberFormat="1" applyBorder="1" applyProtection="1">
      <alignment vertical="center"/>
      <protection hidden="1"/>
    </xf>
    <xf numFmtId="0" fontId="0" fillId="0" borderId="38" xfId="0" applyBorder="1" applyAlignment="1" applyProtection="1">
      <alignment horizontal="center" vertical="center"/>
      <protection hidden="1"/>
    </xf>
    <xf numFmtId="177" fontId="19" fillId="0" borderId="39" xfId="0" applyNumberFormat="1" applyFont="1" applyBorder="1" applyAlignment="1" applyProtection="1">
      <alignment vertical="center" shrinkToFit="1"/>
      <protection locked="0" hidden="1"/>
    </xf>
    <xf numFmtId="177" fontId="19" fillId="0" borderId="40" xfId="0" applyNumberFormat="1" applyFont="1" applyBorder="1" applyAlignment="1" applyProtection="1">
      <alignment vertical="center" shrinkToFit="1"/>
      <protection locked="0" hidden="1"/>
    </xf>
    <xf numFmtId="0" fontId="19" fillId="0" borderId="40" xfId="0" applyFont="1" applyBorder="1" applyAlignment="1" applyProtection="1">
      <alignment horizontal="center" vertical="center" shrinkToFit="1"/>
      <protection locked="0" hidden="1"/>
    </xf>
    <xf numFmtId="181" fontId="19" fillId="0" borderId="41" xfId="0" applyNumberFormat="1" applyFont="1" applyBorder="1" applyAlignment="1" applyProtection="1">
      <alignment horizontal="center" vertical="center" shrinkToFit="1"/>
      <protection hidden="1"/>
    </xf>
    <xf numFmtId="181" fontId="19" fillId="0" borderId="42" xfId="0" applyNumberFormat="1" applyFont="1" applyBorder="1" applyAlignment="1" applyProtection="1">
      <alignment vertical="center" shrinkToFit="1"/>
      <protection hidden="1"/>
    </xf>
    <xf numFmtId="177" fontId="0" fillId="0" borderId="0" xfId="0" applyNumberFormat="1" applyProtection="1">
      <alignment vertical="center"/>
      <protection hidden="1"/>
    </xf>
    <xf numFmtId="0" fontId="23" fillId="0" borderId="0" xfId="0" applyFont="1" applyProtection="1">
      <alignment vertical="center"/>
      <protection hidden="1"/>
    </xf>
    <xf numFmtId="0" fontId="0" fillId="0" borderId="16" xfId="0" applyBorder="1" applyProtection="1">
      <alignment vertical="center"/>
      <protection hidden="1"/>
    </xf>
    <xf numFmtId="0" fontId="0" fillId="0" borderId="17" xfId="0" applyBorder="1" applyProtection="1">
      <alignment vertical="center"/>
      <protection hidden="1"/>
    </xf>
    <xf numFmtId="0" fontId="0" fillId="0" borderId="18" xfId="0" applyBorder="1" applyProtection="1">
      <alignment vertical="center"/>
      <protection hidden="1"/>
    </xf>
    <xf numFmtId="0" fontId="0" fillId="0" borderId="8" xfId="0" applyBorder="1" applyProtection="1">
      <alignment vertical="center"/>
      <protection hidden="1"/>
    </xf>
    <xf numFmtId="179" fontId="0" fillId="0" borderId="17" xfId="0" applyNumberFormat="1" applyBorder="1" applyProtection="1">
      <alignment vertical="center"/>
      <protection hidden="1"/>
    </xf>
    <xf numFmtId="0" fontId="21" fillId="0" borderId="12" xfId="0" applyFont="1" applyBorder="1" applyAlignment="1" applyProtection="1">
      <alignment horizontal="center" vertical="center" shrinkToFit="1"/>
      <protection hidden="1"/>
    </xf>
    <xf numFmtId="0" fontId="21" fillId="0" borderId="43" xfId="0" applyFont="1" applyBorder="1" applyAlignment="1" applyProtection="1">
      <alignment horizontal="center" vertical="center" shrinkToFit="1"/>
      <protection hidden="1"/>
    </xf>
    <xf numFmtId="0" fontId="21" fillId="0" borderId="44" xfId="0" applyFont="1" applyBorder="1" applyAlignment="1" applyProtection="1">
      <alignment horizontal="center" vertical="center" shrinkToFit="1"/>
      <protection hidden="1"/>
    </xf>
    <xf numFmtId="0" fontId="21" fillId="0" borderId="14" xfId="0" applyFont="1" applyBorder="1" applyAlignment="1" applyProtection="1">
      <alignment horizontal="center" vertical="center" shrinkToFit="1"/>
      <protection hidden="1"/>
    </xf>
    <xf numFmtId="183" fontId="19" fillId="0" borderId="45" xfId="0" applyNumberFormat="1" applyFont="1" applyBorder="1" applyProtection="1">
      <alignment vertical="center"/>
      <protection locked="0" hidden="1"/>
    </xf>
    <xf numFmtId="183" fontId="19" fillId="0" borderId="46" xfId="0" applyNumberFormat="1" applyFont="1" applyBorder="1" applyProtection="1">
      <alignment vertical="center"/>
      <protection locked="0" hidden="1"/>
    </xf>
    <xf numFmtId="183" fontId="19" fillId="0" borderId="47" xfId="0" applyNumberFormat="1" applyFont="1" applyBorder="1" applyProtection="1">
      <alignment vertical="center"/>
      <protection locked="0" hidden="1"/>
    </xf>
    <xf numFmtId="183" fontId="19" fillId="0" borderId="48" xfId="0" applyNumberFormat="1" applyFont="1" applyBorder="1" applyProtection="1">
      <alignment vertical="center"/>
      <protection locked="0" hidden="1"/>
    </xf>
    <xf numFmtId="183" fontId="19" fillId="0" borderId="49" xfId="0" applyNumberFormat="1" applyFont="1" applyBorder="1" applyProtection="1">
      <alignment vertical="center"/>
      <protection locked="0" hidden="1"/>
    </xf>
    <xf numFmtId="183" fontId="19" fillId="0" borderId="50" xfId="0" applyNumberFormat="1" applyFont="1" applyBorder="1" applyProtection="1">
      <alignment vertical="center"/>
      <protection locked="0" hidden="1"/>
    </xf>
    <xf numFmtId="183" fontId="19" fillId="0" borderId="51" xfId="0" applyNumberFormat="1" applyFont="1" applyBorder="1" applyProtection="1">
      <alignment vertical="center"/>
      <protection locked="0" hidden="1"/>
    </xf>
    <xf numFmtId="183" fontId="19" fillId="0" borderId="52" xfId="0" applyNumberFormat="1" applyFont="1" applyBorder="1" applyProtection="1">
      <alignment vertical="center"/>
      <protection locked="0" hidden="1"/>
    </xf>
    <xf numFmtId="183" fontId="19" fillId="0" borderId="53" xfId="0" applyNumberFormat="1" applyFont="1" applyBorder="1" applyProtection="1">
      <alignment vertical="center"/>
      <protection locked="0" hidden="1"/>
    </xf>
    <xf numFmtId="0" fontId="0" fillId="0" borderId="0" xfId="0" applyBorder="1" applyProtection="1">
      <alignment vertical="center"/>
      <protection locked="0" hidden="1"/>
    </xf>
    <xf numFmtId="0" fontId="2" fillId="0" borderId="19" xfId="1" applyBorder="1"/>
    <xf numFmtId="0" fontId="2" fillId="0" borderId="6" xfId="1" applyBorder="1"/>
    <xf numFmtId="0" fontId="2" fillId="0" borderId="2" xfId="1" applyBorder="1"/>
    <xf numFmtId="0" fontId="2" fillId="0" borderId="5" xfId="1" applyBorder="1"/>
    <xf numFmtId="0" fontId="2" fillId="0" borderId="1" xfId="1" applyBorder="1"/>
    <xf numFmtId="0" fontId="18" fillId="0" borderId="11" xfId="0" applyFont="1" applyBorder="1" applyAlignment="1" applyProtection="1">
      <alignment horizontal="center" vertical="center" wrapText="1"/>
      <protection hidden="1"/>
    </xf>
    <xf numFmtId="0" fontId="26" fillId="0" borderId="0" xfId="0" applyFont="1">
      <alignment vertical="center"/>
    </xf>
    <xf numFmtId="49" fontId="0" fillId="0" borderId="0" xfId="0" applyNumberFormat="1" applyAlignment="1">
      <alignment horizontal="right" vertical="center"/>
    </xf>
    <xf numFmtId="183" fontId="0" fillId="0" borderId="0" xfId="0" applyNumberFormat="1" applyProtection="1">
      <alignment vertical="center"/>
      <protection locked="0" hidden="1"/>
    </xf>
    <xf numFmtId="0" fontId="0" fillId="0" borderId="0" xfId="0" applyAlignment="1"/>
    <xf numFmtId="0" fontId="0" fillId="0" borderId="0" xfId="0" applyAlignment="1">
      <alignment horizontal="right"/>
    </xf>
    <xf numFmtId="0" fontId="0" fillId="0" borderId="0" xfId="0" applyAlignment="1">
      <alignment horizontal="right" vertical="center"/>
    </xf>
    <xf numFmtId="179" fontId="20" fillId="0" borderId="12" xfId="0" applyNumberFormat="1" applyFont="1" applyBorder="1" applyAlignment="1" applyProtection="1">
      <alignment horizontal="center" vertical="center" shrinkToFit="1"/>
      <protection hidden="1"/>
    </xf>
    <xf numFmtId="179" fontId="20" fillId="0" borderId="13" xfId="0" applyNumberFormat="1" applyFont="1" applyBorder="1" applyAlignment="1" applyProtection="1">
      <alignment horizontal="center" vertical="center" shrinkToFit="1"/>
      <protection hidden="1"/>
    </xf>
    <xf numFmtId="179" fontId="20" fillId="0" borderId="14" xfId="0" applyNumberFormat="1" applyFont="1" applyBorder="1" applyAlignment="1" applyProtection="1">
      <alignment horizontal="center" vertical="center" shrinkToFit="1"/>
      <protection hidden="1"/>
    </xf>
    <xf numFmtId="0" fontId="24" fillId="0" borderId="31" xfId="0" applyFont="1" applyBorder="1" applyAlignment="1" applyProtection="1">
      <alignment horizontal="center" vertical="center" shrinkToFit="1"/>
      <protection locked="0" hidden="1"/>
    </xf>
    <xf numFmtId="0" fontId="24" fillId="0" borderId="55" xfId="0" applyFont="1" applyBorder="1" applyAlignment="1" applyProtection="1">
      <alignment horizontal="center" vertical="center" shrinkToFit="1"/>
      <protection locked="0" hidden="1"/>
    </xf>
    <xf numFmtId="0" fontId="16" fillId="0" borderId="37" xfId="0" applyFont="1" applyBorder="1" applyAlignment="1" applyProtection="1">
      <alignment horizontal="center" vertical="center" shrinkToFit="1"/>
      <protection locked="0" hidden="1"/>
    </xf>
    <xf numFmtId="0" fontId="16" fillId="0" borderId="56" xfId="0" applyFont="1" applyBorder="1" applyAlignment="1" applyProtection="1">
      <alignment horizontal="center" vertical="center" shrinkToFit="1"/>
      <protection locked="0" hidden="1"/>
    </xf>
    <xf numFmtId="0" fontId="0" fillId="0" borderId="8" xfId="0" applyBorder="1" applyAlignment="1" applyProtection="1">
      <alignment horizontal="left" vertical="center"/>
      <protection hidden="1"/>
    </xf>
    <xf numFmtId="0" fontId="0" fillId="0" borderId="9" xfId="0" applyBorder="1" applyAlignment="1" applyProtection="1">
      <alignment horizontal="left" vertical="center"/>
      <protection hidden="1"/>
    </xf>
    <xf numFmtId="0" fontId="16" fillId="0" borderId="38" xfId="0" applyFont="1" applyBorder="1" applyAlignment="1" applyProtection="1">
      <alignment horizontal="center" vertical="center"/>
      <protection hidden="1"/>
    </xf>
    <xf numFmtId="0" fontId="16" fillId="0" borderId="57" xfId="0" applyFont="1" applyBorder="1" applyAlignment="1" applyProtection="1">
      <alignment horizontal="center" vertical="center"/>
      <protection hidden="1"/>
    </xf>
    <xf numFmtId="0" fontId="16" fillId="0" borderId="58" xfId="0" applyFont="1" applyBorder="1" applyAlignment="1" applyProtection="1">
      <alignment horizontal="center" vertical="center"/>
      <protection hidden="1"/>
    </xf>
    <xf numFmtId="182" fontId="0" fillId="0" borderId="17" xfId="0" applyNumberFormat="1" applyBorder="1" applyAlignment="1" applyProtection="1">
      <alignment horizontal="center" vertical="center"/>
      <protection hidden="1"/>
    </xf>
    <xf numFmtId="0" fontId="15" fillId="0" borderId="16" xfId="0" applyFont="1" applyBorder="1" applyAlignment="1" applyProtection="1">
      <alignment horizontal="center" vertical="center" shrinkToFit="1"/>
      <protection locked="0" hidden="1"/>
    </xf>
    <xf numFmtId="0" fontId="15" fillId="0" borderId="17" xfId="0" applyFont="1" applyBorder="1" applyAlignment="1" applyProtection="1">
      <alignment horizontal="center" vertical="center" shrinkToFit="1"/>
      <protection locked="0" hidden="1"/>
    </xf>
    <xf numFmtId="0" fontId="15" fillId="0" borderId="18" xfId="0" applyFont="1" applyBorder="1" applyAlignment="1" applyProtection="1">
      <alignment horizontal="center" vertical="center" shrinkToFit="1"/>
      <protection locked="0" hidden="1"/>
    </xf>
    <xf numFmtId="0" fontId="11" fillId="0" borderId="24" xfId="0" applyFont="1" applyBorder="1" applyAlignment="1" applyProtection="1">
      <alignment horizontal="center" vertical="center"/>
      <protection hidden="1"/>
    </xf>
    <xf numFmtId="0" fontId="11" fillId="0" borderId="30" xfId="0" applyFont="1" applyBorder="1" applyAlignment="1" applyProtection="1">
      <alignment horizontal="center" vertical="center"/>
      <protection hidden="1"/>
    </xf>
    <xf numFmtId="0" fontId="11" fillId="0" borderId="54" xfId="0" applyFont="1" applyBorder="1" applyAlignment="1" applyProtection="1">
      <alignment horizontal="center" vertical="center"/>
      <protection hidden="1"/>
    </xf>
    <xf numFmtId="0" fontId="25" fillId="0" borderId="7" xfId="0" applyFont="1" applyBorder="1" applyAlignment="1" applyProtection="1">
      <alignment horizontal="center" vertical="center" wrapText="1"/>
      <protection hidden="1"/>
    </xf>
    <xf numFmtId="0" fontId="25" fillId="0" borderId="10" xfId="0" applyFont="1" applyBorder="1" applyAlignment="1" applyProtection="1">
      <alignment horizontal="center" vertical="center"/>
      <protection hidden="1"/>
    </xf>
  </cellXfs>
  <cellStyles count="3">
    <cellStyle name="標準" xfId="0" builtinId="0"/>
    <cellStyle name="標準 2" xfId="1"/>
    <cellStyle name="標準_選択データ" xfId="2"/>
  </cellStyles>
  <dxfs count="11">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font>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D$11" noThreeD="1"/>
</file>

<file path=xl/ctrlProps/ctrlProp10.xml><?xml version="1.0" encoding="utf-8"?>
<formControlPr xmlns="http://schemas.microsoft.com/office/spreadsheetml/2009/9/main" objectType="CheckBox" fmlaLink="$AG$11" lockText="1" noThreeD="1"/>
</file>

<file path=xl/ctrlProps/ctrlProp11.xml><?xml version="1.0" encoding="utf-8"?>
<formControlPr xmlns="http://schemas.microsoft.com/office/spreadsheetml/2009/9/main" objectType="CheckBox" fmlaLink="$AP$11" lockText="1" noThreeD="1"/>
</file>

<file path=xl/ctrlProps/ctrlProp12.xml><?xml version="1.0" encoding="utf-8"?>
<formControlPr xmlns="http://schemas.microsoft.com/office/spreadsheetml/2009/9/main" objectType="CheckBox" fmlaLink="$H$11" lockText="1" noThreeD="1"/>
</file>

<file path=xl/ctrlProps/ctrlProp13.xml><?xml version="1.0" encoding="utf-8"?>
<formControlPr xmlns="http://schemas.microsoft.com/office/spreadsheetml/2009/9/main" objectType="CheckBox" fmlaLink="$Z$11" lockText="1" noThreeD="1"/>
</file>

<file path=xl/ctrlProps/ctrlProp14.xml><?xml version="1.0" encoding="utf-8"?>
<formControlPr xmlns="http://schemas.microsoft.com/office/spreadsheetml/2009/9/main" objectType="CheckBox" fmlaLink="$Q$11" lockText="1" noThreeD="1"/>
</file>

<file path=xl/ctrlProps/ctrlProp15.xml><?xml version="1.0" encoding="utf-8"?>
<formControlPr xmlns="http://schemas.microsoft.com/office/spreadsheetml/2009/9/main" objectType="CheckBox" fmlaLink="$AI$11" lockText="1" noThreeD="1"/>
</file>

<file path=xl/ctrlProps/ctrlProp16.xml><?xml version="1.0" encoding="utf-8"?>
<formControlPr xmlns="http://schemas.microsoft.com/office/spreadsheetml/2009/9/main" objectType="CheckBox" fmlaLink="$AR$11" lockText="1" noThreeD="1"/>
</file>

<file path=xl/ctrlProps/ctrlProp2.xml><?xml version="1.0" encoding="utf-8"?>
<formControlPr xmlns="http://schemas.microsoft.com/office/spreadsheetml/2009/9/main" objectType="CheckBox" fmlaLink="$F$11" noThreeD="1"/>
</file>

<file path=xl/ctrlProps/ctrlProp3.xml><?xml version="1.0" encoding="utf-8"?>
<formControlPr xmlns="http://schemas.microsoft.com/office/spreadsheetml/2009/9/main" objectType="Button"/>
</file>

<file path=xl/ctrlProps/ctrlProp4.xml><?xml version="1.0" encoding="utf-8"?>
<formControlPr xmlns="http://schemas.microsoft.com/office/spreadsheetml/2009/9/main" objectType="CheckBox" fmlaLink="$M$11" lockText="1" noThreeD="1"/>
</file>

<file path=xl/ctrlProps/ctrlProp5.xml><?xml version="1.0" encoding="utf-8"?>
<formControlPr xmlns="http://schemas.microsoft.com/office/spreadsheetml/2009/9/main" objectType="CheckBox" fmlaLink="$V$11" lockText="1" noThreeD="1"/>
</file>

<file path=xl/ctrlProps/ctrlProp6.xml><?xml version="1.0" encoding="utf-8"?>
<formControlPr xmlns="http://schemas.microsoft.com/office/spreadsheetml/2009/9/main" objectType="CheckBox" fmlaLink="$AE$11" lockText="1" noThreeD="1"/>
</file>

<file path=xl/ctrlProps/ctrlProp7.xml><?xml version="1.0" encoding="utf-8"?>
<formControlPr xmlns="http://schemas.microsoft.com/office/spreadsheetml/2009/9/main" objectType="CheckBox" fmlaLink="$AN$11" lockText="1" noThreeD="1"/>
</file>

<file path=xl/ctrlProps/ctrlProp8.xml><?xml version="1.0" encoding="utf-8"?>
<formControlPr xmlns="http://schemas.microsoft.com/office/spreadsheetml/2009/9/main" objectType="CheckBox" fmlaLink="$O$11" lockText="1" noThreeD="1"/>
</file>

<file path=xl/ctrlProps/ctrlProp9.xml><?xml version="1.0" encoding="utf-8"?>
<formControlPr xmlns="http://schemas.microsoft.com/office/spreadsheetml/2009/9/main" objectType="CheckBox" fmlaLink="$X$1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12</xdr:col>
      <xdr:colOff>28575</xdr:colOff>
      <xdr:row>2</xdr:row>
      <xdr:rowOff>142875</xdr:rowOff>
    </xdr:from>
    <xdr:to>
      <xdr:col>29</xdr:col>
      <xdr:colOff>76200</xdr:colOff>
      <xdr:row>5</xdr:row>
      <xdr:rowOff>19050</xdr:rowOff>
    </xdr:to>
    <xdr:pic>
      <xdr:nvPicPr>
        <xdr:cNvPr id="3320"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43250" y="352425"/>
          <a:ext cx="43815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114300</xdr:colOff>
      <xdr:row>2</xdr:row>
      <xdr:rowOff>114300</xdr:rowOff>
    </xdr:from>
    <xdr:to>
      <xdr:col>34</xdr:col>
      <xdr:colOff>28575</xdr:colOff>
      <xdr:row>6</xdr:row>
      <xdr:rowOff>104775</xdr:rowOff>
    </xdr:to>
    <xdr:pic>
      <xdr:nvPicPr>
        <xdr:cNvPr id="3321"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29600" y="323850"/>
          <a:ext cx="9144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285750</xdr:colOff>
          <xdr:row>11</xdr:row>
          <xdr:rowOff>9525</xdr:rowOff>
        </xdr:from>
        <xdr:to>
          <xdr:col>9</xdr:col>
          <xdr:colOff>0</xdr:colOff>
          <xdr:row>11</xdr:row>
          <xdr:rowOff>266700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欠場</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13</xdr:row>
          <xdr:rowOff>0</xdr:rowOff>
        </xdr:from>
        <xdr:to>
          <xdr:col>9</xdr:col>
          <xdr:colOff>0</xdr:colOff>
          <xdr:row>14</xdr:row>
          <xdr:rowOff>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ノーライド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41</xdr:col>
          <xdr:colOff>9525</xdr:colOff>
          <xdr:row>3</xdr:row>
          <xdr:rowOff>19050</xdr:rowOff>
        </xdr:from>
        <xdr:to>
          <xdr:col>45</xdr:col>
          <xdr:colOff>0</xdr:colOff>
          <xdr:row>5</xdr:row>
          <xdr:rowOff>19050</xdr:rowOff>
        </xdr:to>
        <xdr:sp macro="" textlink="">
          <xdr:nvSpPr>
            <xdr:cNvPr id="3092" name="Button 20" hidden="1">
              <a:extLst>
                <a:ext uri="{63B3BB69-23CF-44E3-9099-C40C66FF867C}">
                  <a14:compatExt spid="_x0000_s3092"/>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集計表初期化</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11</xdr:row>
          <xdr:rowOff>9525</xdr:rowOff>
        </xdr:from>
        <xdr:to>
          <xdr:col>18</xdr:col>
          <xdr:colOff>0</xdr:colOff>
          <xdr:row>11</xdr:row>
          <xdr:rowOff>266700</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欠場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285750</xdr:colOff>
          <xdr:row>11</xdr:row>
          <xdr:rowOff>9525</xdr:rowOff>
        </xdr:from>
        <xdr:to>
          <xdr:col>27</xdr:col>
          <xdr:colOff>0</xdr:colOff>
          <xdr:row>11</xdr:row>
          <xdr:rowOff>266700</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欠場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276225</xdr:colOff>
          <xdr:row>11</xdr:row>
          <xdr:rowOff>9525</xdr:rowOff>
        </xdr:from>
        <xdr:to>
          <xdr:col>35</xdr:col>
          <xdr:colOff>333375</xdr:colOff>
          <xdr:row>11</xdr:row>
          <xdr:rowOff>266700</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欠場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276225</xdr:colOff>
          <xdr:row>11</xdr:row>
          <xdr:rowOff>9525</xdr:rowOff>
        </xdr:from>
        <xdr:to>
          <xdr:col>44</xdr:col>
          <xdr:colOff>333375</xdr:colOff>
          <xdr:row>11</xdr:row>
          <xdr:rowOff>266700</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欠場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285750</xdr:colOff>
          <xdr:row>13</xdr:row>
          <xdr:rowOff>0</xdr:rowOff>
        </xdr:from>
        <xdr:to>
          <xdr:col>18</xdr:col>
          <xdr:colOff>0</xdr:colOff>
          <xdr:row>14</xdr:row>
          <xdr:rowOff>9525</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ノーライド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285750</xdr:colOff>
          <xdr:row>13</xdr:row>
          <xdr:rowOff>0</xdr:rowOff>
        </xdr:from>
        <xdr:to>
          <xdr:col>27</xdr:col>
          <xdr:colOff>0</xdr:colOff>
          <xdr:row>14</xdr:row>
          <xdr:rowOff>9525</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ノーライド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276225</xdr:colOff>
          <xdr:row>13</xdr:row>
          <xdr:rowOff>0</xdr:rowOff>
        </xdr:from>
        <xdr:to>
          <xdr:col>35</xdr:col>
          <xdr:colOff>323850</xdr:colOff>
          <xdr:row>13</xdr:row>
          <xdr:rowOff>276225</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ノーライド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276225</xdr:colOff>
          <xdr:row>13</xdr:row>
          <xdr:rowOff>9525</xdr:rowOff>
        </xdr:from>
        <xdr:to>
          <xdr:col>45</xdr:col>
          <xdr:colOff>0</xdr:colOff>
          <xdr:row>13</xdr:row>
          <xdr:rowOff>276225</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ノーライド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11</xdr:row>
          <xdr:rowOff>9525</xdr:rowOff>
        </xdr:from>
        <xdr:to>
          <xdr:col>4</xdr:col>
          <xdr:colOff>66675</xdr:colOff>
          <xdr:row>11</xdr:row>
          <xdr:rowOff>266700</xdr:rowOff>
        </xdr:to>
        <xdr:sp macro="" textlink="">
          <xdr:nvSpPr>
            <xdr:cNvPr id="3240" name="Check Box 168" hidden="1">
              <a:extLst>
                <a:ext uri="{63B3BB69-23CF-44E3-9099-C40C66FF867C}">
                  <a14:compatExt spid="_x0000_s3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出場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11</xdr:row>
          <xdr:rowOff>9525</xdr:rowOff>
        </xdr:from>
        <xdr:to>
          <xdr:col>22</xdr:col>
          <xdr:colOff>66675</xdr:colOff>
          <xdr:row>11</xdr:row>
          <xdr:rowOff>266700</xdr:rowOff>
        </xdr:to>
        <xdr:sp macro="" textlink="">
          <xdr:nvSpPr>
            <xdr:cNvPr id="3241" name="Check Box 169" hidden="1">
              <a:extLst>
                <a:ext uri="{63B3BB69-23CF-44E3-9099-C40C66FF867C}">
                  <a14:compatExt spid="_x0000_s3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出場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11</xdr:row>
          <xdr:rowOff>9525</xdr:rowOff>
        </xdr:from>
        <xdr:to>
          <xdr:col>13</xdr:col>
          <xdr:colOff>66675</xdr:colOff>
          <xdr:row>11</xdr:row>
          <xdr:rowOff>266700</xdr:rowOff>
        </xdr:to>
        <xdr:sp macro="" textlink="">
          <xdr:nvSpPr>
            <xdr:cNvPr id="3242" name="Check Box 170" hidden="1">
              <a:extLst>
                <a:ext uri="{63B3BB69-23CF-44E3-9099-C40C66FF867C}">
                  <a14:compatExt spid="_x0000_s3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出場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11</xdr:row>
          <xdr:rowOff>9525</xdr:rowOff>
        </xdr:from>
        <xdr:to>
          <xdr:col>31</xdr:col>
          <xdr:colOff>66675</xdr:colOff>
          <xdr:row>11</xdr:row>
          <xdr:rowOff>266700</xdr:rowOff>
        </xdr:to>
        <xdr:sp macro="" textlink="">
          <xdr:nvSpPr>
            <xdr:cNvPr id="3243" name="Check Box 171" hidden="1">
              <a:extLst>
                <a:ext uri="{63B3BB69-23CF-44E3-9099-C40C66FF867C}">
                  <a14:compatExt spid="_x0000_s3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出場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11</xdr:row>
          <xdr:rowOff>9525</xdr:rowOff>
        </xdr:from>
        <xdr:to>
          <xdr:col>40</xdr:col>
          <xdr:colOff>66675</xdr:colOff>
          <xdr:row>11</xdr:row>
          <xdr:rowOff>266700</xdr:rowOff>
        </xdr:to>
        <xdr:sp macro="" textlink="">
          <xdr:nvSpPr>
            <xdr:cNvPr id="3244" name="Check Box 172" hidden="1">
              <a:extLst>
                <a:ext uri="{63B3BB69-23CF-44E3-9099-C40C66FF867C}">
                  <a14:compatExt spid="_x0000_s3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出場</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7</xdr:row>
      <xdr:rowOff>104775</xdr:rowOff>
    </xdr:from>
    <xdr:to>
      <xdr:col>12</xdr:col>
      <xdr:colOff>342900</xdr:colOff>
      <xdr:row>33</xdr:row>
      <xdr:rowOff>123825</xdr:rowOff>
    </xdr:to>
    <xdr:pic>
      <xdr:nvPicPr>
        <xdr:cNvPr id="6414" name="図 3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1672" t="29022" r="42474" b="17029"/>
        <a:stretch>
          <a:fillRect/>
        </a:stretch>
      </xdr:blipFill>
      <xdr:spPr bwMode="auto">
        <a:xfrm>
          <a:off x="0" y="1400175"/>
          <a:ext cx="8572500" cy="447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514350</xdr:colOff>
      <xdr:row>7</xdr:row>
      <xdr:rowOff>133350</xdr:rowOff>
    </xdr:from>
    <xdr:to>
      <xdr:col>0</xdr:col>
      <xdr:colOff>514350</xdr:colOff>
      <xdr:row>10</xdr:row>
      <xdr:rowOff>57150</xdr:rowOff>
    </xdr:to>
    <xdr:sp macro="" textlink="">
      <xdr:nvSpPr>
        <xdr:cNvPr id="6415" name="Line 2"/>
        <xdr:cNvSpPr>
          <a:spLocks noChangeShapeType="1"/>
        </xdr:cNvSpPr>
      </xdr:nvSpPr>
      <xdr:spPr bwMode="auto">
        <a:xfrm>
          <a:off x="514350" y="1428750"/>
          <a:ext cx="0" cy="43815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163286</xdr:colOff>
      <xdr:row>6</xdr:row>
      <xdr:rowOff>54428</xdr:rowOff>
    </xdr:from>
    <xdr:to>
      <xdr:col>1</xdr:col>
      <xdr:colOff>244929</xdr:colOff>
      <xdr:row>7</xdr:row>
      <xdr:rowOff>122464</xdr:rowOff>
    </xdr:to>
    <xdr:sp macro="" textlink="">
      <xdr:nvSpPr>
        <xdr:cNvPr id="5" name="テキスト ボックス 4"/>
        <xdr:cNvSpPr txBox="1"/>
      </xdr:nvSpPr>
      <xdr:spPr>
        <a:xfrm>
          <a:off x="163286" y="1211035"/>
          <a:ext cx="762000" cy="2449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①大会名</a:t>
          </a:r>
        </a:p>
      </xdr:txBody>
    </xdr:sp>
    <xdr:clientData/>
  </xdr:twoCellAnchor>
  <xdr:twoCellAnchor>
    <xdr:from>
      <xdr:col>1</xdr:col>
      <xdr:colOff>447675</xdr:colOff>
      <xdr:row>7</xdr:row>
      <xdr:rowOff>57150</xdr:rowOff>
    </xdr:from>
    <xdr:to>
      <xdr:col>1</xdr:col>
      <xdr:colOff>447675</xdr:colOff>
      <xdr:row>11</xdr:row>
      <xdr:rowOff>133350</xdr:rowOff>
    </xdr:to>
    <xdr:sp macro="" textlink="">
      <xdr:nvSpPr>
        <xdr:cNvPr id="6417" name="Line 2"/>
        <xdr:cNvSpPr>
          <a:spLocks noChangeShapeType="1"/>
        </xdr:cNvSpPr>
      </xdr:nvSpPr>
      <xdr:spPr bwMode="auto">
        <a:xfrm flipH="1">
          <a:off x="1133475" y="1352550"/>
          <a:ext cx="0" cy="76200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81643</xdr:colOff>
      <xdr:row>5</xdr:row>
      <xdr:rowOff>149678</xdr:rowOff>
    </xdr:from>
    <xdr:to>
      <xdr:col>2</xdr:col>
      <xdr:colOff>503464</xdr:colOff>
      <xdr:row>7</xdr:row>
      <xdr:rowOff>13607</xdr:rowOff>
    </xdr:to>
    <xdr:sp macro="" textlink="">
      <xdr:nvSpPr>
        <xdr:cNvPr id="7" name="テキスト ボックス 6"/>
        <xdr:cNvSpPr txBox="1"/>
      </xdr:nvSpPr>
      <xdr:spPr>
        <a:xfrm>
          <a:off x="762000" y="1129392"/>
          <a:ext cx="1102178" cy="217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②競技ポイント</a:t>
          </a:r>
        </a:p>
      </xdr:txBody>
    </xdr:sp>
    <xdr:clientData/>
  </xdr:twoCellAnchor>
  <xdr:twoCellAnchor>
    <xdr:from>
      <xdr:col>2</xdr:col>
      <xdr:colOff>571500</xdr:colOff>
      <xdr:row>7</xdr:row>
      <xdr:rowOff>57150</xdr:rowOff>
    </xdr:from>
    <xdr:to>
      <xdr:col>2</xdr:col>
      <xdr:colOff>571500</xdr:colOff>
      <xdr:row>11</xdr:row>
      <xdr:rowOff>133350</xdr:rowOff>
    </xdr:to>
    <xdr:sp macro="" textlink="">
      <xdr:nvSpPr>
        <xdr:cNvPr id="6419" name="Line 2"/>
        <xdr:cNvSpPr>
          <a:spLocks noChangeShapeType="1"/>
        </xdr:cNvSpPr>
      </xdr:nvSpPr>
      <xdr:spPr bwMode="auto">
        <a:xfrm flipH="1">
          <a:off x="1943100" y="1352550"/>
          <a:ext cx="0" cy="76200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326573</xdr:colOff>
      <xdr:row>5</xdr:row>
      <xdr:rowOff>163285</xdr:rowOff>
    </xdr:from>
    <xdr:to>
      <xdr:col>4</xdr:col>
      <xdr:colOff>68036</xdr:colOff>
      <xdr:row>7</xdr:row>
      <xdr:rowOff>27214</xdr:rowOff>
    </xdr:to>
    <xdr:sp macro="" textlink="">
      <xdr:nvSpPr>
        <xdr:cNvPr id="9" name="テキスト ボックス 8"/>
        <xdr:cNvSpPr txBox="1"/>
      </xdr:nvSpPr>
      <xdr:spPr>
        <a:xfrm>
          <a:off x="1687287" y="1142999"/>
          <a:ext cx="1102178" cy="217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③クラス</a:t>
          </a:r>
        </a:p>
      </xdr:txBody>
    </xdr:sp>
    <xdr:clientData/>
  </xdr:twoCellAnchor>
  <xdr:twoCellAnchor>
    <xdr:from>
      <xdr:col>4</xdr:col>
      <xdr:colOff>571500</xdr:colOff>
      <xdr:row>7</xdr:row>
      <xdr:rowOff>85725</xdr:rowOff>
    </xdr:from>
    <xdr:to>
      <xdr:col>4</xdr:col>
      <xdr:colOff>571500</xdr:colOff>
      <xdr:row>11</xdr:row>
      <xdr:rowOff>161925</xdr:rowOff>
    </xdr:to>
    <xdr:sp macro="" textlink="">
      <xdr:nvSpPr>
        <xdr:cNvPr id="6421" name="Line 2"/>
        <xdr:cNvSpPr>
          <a:spLocks noChangeShapeType="1"/>
        </xdr:cNvSpPr>
      </xdr:nvSpPr>
      <xdr:spPr bwMode="auto">
        <a:xfrm flipH="1">
          <a:off x="3314700" y="1381125"/>
          <a:ext cx="0" cy="76200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204108</xdr:colOff>
      <xdr:row>5</xdr:row>
      <xdr:rowOff>163285</xdr:rowOff>
    </xdr:from>
    <xdr:to>
      <xdr:col>5</xdr:col>
      <xdr:colOff>625929</xdr:colOff>
      <xdr:row>7</xdr:row>
      <xdr:rowOff>27214</xdr:rowOff>
    </xdr:to>
    <xdr:sp macro="" textlink="">
      <xdr:nvSpPr>
        <xdr:cNvPr id="11" name="テキスト ボックス 10"/>
        <xdr:cNvSpPr txBox="1"/>
      </xdr:nvSpPr>
      <xdr:spPr>
        <a:xfrm>
          <a:off x="2925537" y="1142999"/>
          <a:ext cx="1102178" cy="217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④ラウンド</a:t>
          </a:r>
        </a:p>
      </xdr:txBody>
    </xdr:sp>
    <xdr:clientData/>
  </xdr:twoCellAnchor>
  <xdr:twoCellAnchor>
    <xdr:from>
      <xdr:col>7</xdr:col>
      <xdr:colOff>95250</xdr:colOff>
      <xdr:row>7</xdr:row>
      <xdr:rowOff>95250</xdr:rowOff>
    </xdr:from>
    <xdr:to>
      <xdr:col>7</xdr:col>
      <xdr:colOff>95250</xdr:colOff>
      <xdr:row>12</xdr:row>
      <xdr:rowOff>0</xdr:rowOff>
    </xdr:to>
    <xdr:sp macro="" textlink="">
      <xdr:nvSpPr>
        <xdr:cNvPr id="6423" name="Line 2"/>
        <xdr:cNvSpPr>
          <a:spLocks noChangeShapeType="1"/>
        </xdr:cNvSpPr>
      </xdr:nvSpPr>
      <xdr:spPr bwMode="auto">
        <a:xfrm flipH="1">
          <a:off x="4895850" y="1390650"/>
          <a:ext cx="0" cy="76200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435430</xdr:colOff>
      <xdr:row>5</xdr:row>
      <xdr:rowOff>149678</xdr:rowOff>
    </xdr:from>
    <xdr:to>
      <xdr:col>8</xdr:col>
      <xdr:colOff>176894</xdr:colOff>
      <xdr:row>7</xdr:row>
      <xdr:rowOff>13607</xdr:rowOff>
    </xdr:to>
    <xdr:sp macro="" textlink="">
      <xdr:nvSpPr>
        <xdr:cNvPr id="13" name="テキスト ボックス 12"/>
        <xdr:cNvSpPr txBox="1"/>
      </xdr:nvSpPr>
      <xdr:spPr>
        <a:xfrm>
          <a:off x="4517573" y="1129392"/>
          <a:ext cx="1102178" cy="217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⑤</a:t>
          </a:r>
          <a:r>
            <a:rPr kumimoji="1" lang="en-US" altLang="ja-JP" sz="1100"/>
            <a:t>Heat</a:t>
          </a:r>
          <a:r>
            <a:rPr kumimoji="1" lang="ja-JP" altLang="en-US" sz="1100"/>
            <a:t>　</a:t>
          </a:r>
          <a:r>
            <a:rPr kumimoji="1" lang="en-US" altLang="ja-JP" sz="1100"/>
            <a:t>No</a:t>
          </a:r>
          <a:endParaRPr kumimoji="1" lang="ja-JP" altLang="en-US" sz="1100"/>
        </a:p>
      </xdr:txBody>
    </xdr:sp>
    <xdr:clientData/>
  </xdr:twoCellAnchor>
  <xdr:twoCellAnchor>
    <xdr:from>
      <xdr:col>10</xdr:col>
      <xdr:colOff>104775</xdr:colOff>
      <xdr:row>7</xdr:row>
      <xdr:rowOff>133350</xdr:rowOff>
    </xdr:from>
    <xdr:to>
      <xdr:col>10</xdr:col>
      <xdr:colOff>104775</xdr:colOff>
      <xdr:row>13</xdr:row>
      <xdr:rowOff>123825</xdr:rowOff>
    </xdr:to>
    <xdr:sp macro="" textlink="">
      <xdr:nvSpPr>
        <xdr:cNvPr id="6425" name="Line 2"/>
        <xdr:cNvSpPr>
          <a:spLocks noChangeShapeType="1"/>
        </xdr:cNvSpPr>
      </xdr:nvSpPr>
      <xdr:spPr bwMode="auto">
        <a:xfrm flipH="1">
          <a:off x="6962775" y="1428750"/>
          <a:ext cx="0" cy="1019175"/>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104775</xdr:colOff>
      <xdr:row>14</xdr:row>
      <xdr:rowOff>28575</xdr:rowOff>
    </xdr:from>
    <xdr:to>
      <xdr:col>13</xdr:col>
      <xdr:colOff>57150</xdr:colOff>
      <xdr:row>14</xdr:row>
      <xdr:rowOff>28575</xdr:rowOff>
    </xdr:to>
    <xdr:sp macro="" textlink="">
      <xdr:nvSpPr>
        <xdr:cNvPr id="6426" name="Line 2"/>
        <xdr:cNvSpPr>
          <a:spLocks noChangeShapeType="1"/>
        </xdr:cNvSpPr>
      </xdr:nvSpPr>
      <xdr:spPr bwMode="auto">
        <a:xfrm flipH="1">
          <a:off x="8334375" y="2524125"/>
          <a:ext cx="638175"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200025</xdr:colOff>
      <xdr:row>16</xdr:row>
      <xdr:rowOff>85725</xdr:rowOff>
    </xdr:from>
    <xdr:to>
      <xdr:col>13</xdr:col>
      <xdr:colOff>95250</xdr:colOff>
      <xdr:row>16</xdr:row>
      <xdr:rowOff>85725</xdr:rowOff>
    </xdr:to>
    <xdr:sp macro="" textlink="">
      <xdr:nvSpPr>
        <xdr:cNvPr id="6427" name="Line 2"/>
        <xdr:cNvSpPr>
          <a:spLocks noChangeShapeType="1"/>
        </xdr:cNvSpPr>
      </xdr:nvSpPr>
      <xdr:spPr bwMode="auto">
        <a:xfrm flipH="1">
          <a:off x="8429625" y="2924175"/>
          <a:ext cx="581025" cy="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408216</xdr:colOff>
      <xdr:row>6</xdr:row>
      <xdr:rowOff>81642</xdr:rowOff>
    </xdr:from>
    <xdr:to>
      <xdr:col>11</xdr:col>
      <xdr:colOff>149679</xdr:colOff>
      <xdr:row>7</xdr:row>
      <xdr:rowOff>122464</xdr:rowOff>
    </xdr:to>
    <xdr:sp macro="" textlink="">
      <xdr:nvSpPr>
        <xdr:cNvPr id="22" name="テキスト ボックス 21"/>
        <xdr:cNvSpPr txBox="1"/>
      </xdr:nvSpPr>
      <xdr:spPr>
        <a:xfrm>
          <a:off x="6531430" y="1238249"/>
          <a:ext cx="1102178" cy="217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⑧出場</a:t>
          </a:r>
        </a:p>
      </xdr:txBody>
    </xdr:sp>
    <xdr:clientData/>
  </xdr:twoCellAnchor>
  <xdr:twoCellAnchor>
    <xdr:from>
      <xdr:col>13</xdr:col>
      <xdr:colOff>122466</xdr:colOff>
      <xdr:row>13</xdr:row>
      <xdr:rowOff>68035</xdr:rowOff>
    </xdr:from>
    <xdr:to>
      <xdr:col>14</xdr:col>
      <xdr:colOff>544287</xdr:colOff>
      <xdr:row>14</xdr:row>
      <xdr:rowOff>108857</xdr:rowOff>
    </xdr:to>
    <xdr:sp macro="" textlink="">
      <xdr:nvSpPr>
        <xdr:cNvPr id="23" name="テキスト ボックス 22"/>
        <xdr:cNvSpPr txBox="1"/>
      </xdr:nvSpPr>
      <xdr:spPr>
        <a:xfrm>
          <a:off x="8967109" y="2462892"/>
          <a:ext cx="1102178" cy="217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⑨欠場</a:t>
          </a:r>
        </a:p>
      </xdr:txBody>
    </xdr:sp>
    <xdr:clientData/>
  </xdr:twoCellAnchor>
  <xdr:twoCellAnchor>
    <xdr:from>
      <xdr:col>13</xdr:col>
      <xdr:colOff>136073</xdr:colOff>
      <xdr:row>15</xdr:row>
      <xdr:rowOff>163284</xdr:rowOff>
    </xdr:from>
    <xdr:to>
      <xdr:col>14</xdr:col>
      <xdr:colOff>557894</xdr:colOff>
      <xdr:row>17</xdr:row>
      <xdr:rowOff>27213</xdr:rowOff>
    </xdr:to>
    <xdr:sp macro="" textlink="">
      <xdr:nvSpPr>
        <xdr:cNvPr id="24" name="テキスト ボックス 23"/>
        <xdr:cNvSpPr txBox="1"/>
      </xdr:nvSpPr>
      <xdr:spPr>
        <a:xfrm>
          <a:off x="8980716" y="2911927"/>
          <a:ext cx="1102178" cy="217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⑩ノーライド</a:t>
          </a:r>
        </a:p>
      </xdr:txBody>
    </xdr:sp>
    <xdr:clientData/>
  </xdr:twoCellAnchor>
  <xdr:twoCellAnchor>
    <xdr:from>
      <xdr:col>10</xdr:col>
      <xdr:colOff>323850</xdr:colOff>
      <xdr:row>6</xdr:row>
      <xdr:rowOff>57150</xdr:rowOff>
    </xdr:from>
    <xdr:to>
      <xdr:col>10</xdr:col>
      <xdr:colOff>323850</xdr:colOff>
      <xdr:row>15</xdr:row>
      <xdr:rowOff>38100</xdr:rowOff>
    </xdr:to>
    <xdr:sp macro="" textlink="">
      <xdr:nvSpPr>
        <xdr:cNvPr id="6431" name="Line 2"/>
        <xdr:cNvSpPr>
          <a:spLocks noChangeShapeType="1"/>
        </xdr:cNvSpPr>
      </xdr:nvSpPr>
      <xdr:spPr bwMode="auto">
        <a:xfrm>
          <a:off x="7181850" y="1181100"/>
          <a:ext cx="0" cy="152400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598715</xdr:colOff>
      <xdr:row>4</xdr:row>
      <xdr:rowOff>163285</xdr:rowOff>
    </xdr:from>
    <xdr:to>
      <xdr:col>11</xdr:col>
      <xdr:colOff>340178</xdr:colOff>
      <xdr:row>6</xdr:row>
      <xdr:rowOff>27214</xdr:rowOff>
    </xdr:to>
    <xdr:sp macro="" textlink="">
      <xdr:nvSpPr>
        <xdr:cNvPr id="27" name="テキスト ボックス 26"/>
        <xdr:cNvSpPr txBox="1"/>
      </xdr:nvSpPr>
      <xdr:spPr>
        <a:xfrm>
          <a:off x="6721929" y="966106"/>
          <a:ext cx="1102178" cy="217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⑥支部名</a:t>
          </a:r>
        </a:p>
      </xdr:txBody>
    </xdr:sp>
    <xdr:clientData/>
  </xdr:twoCellAnchor>
  <xdr:twoCellAnchor>
    <xdr:from>
      <xdr:col>10</xdr:col>
      <xdr:colOff>299358</xdr:colOff>
      <xdr:row>3</xdr:row>
      <xdr:rowOff>136070</xdr:rowOff>
    </xdr:from>
    <xdr:to>
      <xdr:col>12</xdr:col>
      <xdr:colOff>40821</xdr:colOff>
      <xdr:row>5</xdr:row>
      <xdr:rowOff>0</xdr:rowOff>
    </xdr:to>
    <xdr:sp macro="" textlink="">
      <xdr:nvSpPr>
        <xdr:cNvPr id="28" name="テキスト ボックス 27"/>
        <xdr:cNvSpPr txBox="1"/>
      </xdr:nvSpPr>
      <xdr:spPr>
        <a:xfrm>
          <a:off x="7102929" y="761999"/>
          <a:ext cx="1102178" cy="217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⑦選手名</a:t>
          </a:r>
        </a:p>
      </xdr:txBody>
    </xdr:sp>
    <xdr:clientData/>
  </xdr:twoCellAnchor>
  <xdr:twoCellAnchor>
    <xdr:from>
      <xdr:col>10</xdr:col>
      <xdr:colOff>666750</xdr:colOff>
      <xdr:row>5</xdr:row>
      <xdr:rowOff>9525</xdr:rowOff>
    </xdr:from>
    <xdr:to>
      <xdr:col>10</xdr:col>
      <xdr:colOff>666750</xdr:colOff>
      <xdr:row>15</xdr:row>
      <xdr:rowOff>28575</xdr:rowOff>
    </xdr:to>
    <xdr:sp macro="" textlink="">
      <xdr:nvSpPr>
        <xdr:cNvPr id="6434" name="Line 2"/>
        <xdr:cNvSpPr>
          <a:spLocks noChangeShapeType="1"/>
        </xdr:cNvSpPr>
      </xdr:nvSpPr>
      <xdr:spPr bwMode="auto">
        <a:xfrm>
          <a:off x="7524750" y="962025"/>
          <a:ext cx="0" cy="173355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381000</xdr:colOff>
      <xdr:row>19</xdr:row>
      <xdr:rowOff>0</xdr:rowOff>
    </xdr:from>
    <xdr:to>
      <xdr:col>0</xdr:col>
      <xdr:colOff>409575</xdr:colOff>
      <xdr:row>34</xdr:row>
      <xdr:rowOff>161925</xdr:rowOff>
    </xdr:to>
    <xdr:sp macro="" textlink="">
      <xdr:nvSpPr>
        <xdr:cNvPr id="6435" name="Line 2"/>
        <xdr:cNvSpPr>
          <a:spLocks noChangeShapeType="1"/>
        </xdr:cNvSpPr>
      </xdr:nvSpPr>
      <xdr:spPr bwMode="auto">
        <a:xfrm flipH="1" flipV="1">
          <a:off x="381000" y="3352800"/>
          <a:ext cx="28575" cy="2733675"/>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40822</xdr:colOff>
      <xdr:row>35</xdr:row>
      <xdr:rowOff>13606</xdr:rowOff>
    </xdr:from>
    <xdr:to>
      <xdr:col>1</xdr:col>
      <xdr:colOff>394607</xdr:colOff>
      <xdr:row>36</xdr:row>
      <xdr:rowOff>68036</xdr:rowOff>
    </xdr:to>
    <xdr:sp macro="" textlink="">
      <xdr:nvSpPr>
        <xdr:cNvPr id="33" name="テキスト ボックス 32"/>
        <xdr:cNvSpPr txBox="1"/>
      </xdr:nvSpPr>
      <xdr:spPr>
        <a:xfrm>
          <a:off x="40822" y="6300106"/>
          <a:ext cx="1034142" cy="231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⑪ジャッジ名</a:t>
          </a:r>
        </a:p>
      </xdr:txBody>
    </xdr:sp>
    <xdr:clientData/>
  </xdr:twoCellAnchor>
  <xdr:twoCellAnchor>
    <xdr:from>
      <xdr:col>0</xdr:col>
      <xdr:colOff>285751</xdr:colOff>
      <xdr:row>18</xdr:row>
      <xdr:rowOff>40823</xdr:rowOff>
    </xdr:from>
    <xdr:to>
      <xdr:col>2</xdr:col>
      <xdr:colOff>95251</xdr:colOff>
      <xdr:row>19</xdr:row>
      <xdr:rowOff>27215</xdr:rowOff>
    </xdr:to>
    <xdr:sp macro="" textlink="">
      <xdr:nvSpPr>
        <xdr:cNvPr id="34" name="正方形/長方形 33"/>
        <xdr:cNvSpPr/>
      </xdr:nvSpPr>
      <xdr:spPr>
        <a:xfrm>
          <a:off x="285751" y="3320144"/>
          <a:ext cx="1170214" cy="16328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xdr:col>
      <xdr:colOff>530679</xdr:colOff>
      <xdr:row>19</xdr:row>
      <xdr:rowOff>27216</xdr:rowOff>
    </xdr:from>
    <xdr:to>
      <xdr:col>4</xdr:col>
      <xdr:colOff>340178</xdr:colOff>
      <xdr:row>31</xdr:row>
      <xdr:rowOff>163285</xdr:rowOff>
    </xdr:to>
    <xdr:sp macro="" textlink="">
      <xdr:nvSpPr>
        <xdr:cNvPr id="35" name="正方形/長方形 34"/>
        <xdr:cNvSpPr/>
      </xdr:nvSpPr>
      <xdr:spPr>
        <a:xfrm>
          <a:off x="1891393" y="3483430"/>
          <a:ext cx="1170214" cy="2258784"/>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340177</xdr:colOff>
      <xdr:row>19</xdr:row>
      <xdr:rowOff>27216</xdr:rowOff>
    </xdr:from>
    <xdr:to>
      <xdr:col>4</xdr:col>
      <xdr:colOff>585106</xdr:colOff>
      <xdr:row>31</xdr:row>
      <xdr:rowOff>163285</xdr:rowOff>
    </xdr:to>
    <xdr:sp macro="" textlink="">
      <xdr:nvSpPr>
        <xdr:cNvPr id="36" name="正方形/長方形 35"/>
        <xdr:cNvSpPr/>
      </xdr:nvSpPr>
      <xdr:spPr>
        <a:xfrm>
          <a:off x="3061606" y="3483430"/>
          <a:ext cx="244929" cy="2258784"/>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219075</xdr:colOff>
      <xdr:row>28</xdr:row>
      <xdr:rowOff>161925</xdr:rowOff>
    </xdr:from>
    <xdr:to>
      <xdr:col>3</xdr:col>
      <xdr:colOff>219075</xdr:colOff>
      <xdr:row>33</xdr:row>
      <xdr:rowOff>0</xdr:rowOff>
    </xdr:to>
    <xdr:sp macro="" textlink="">
      <xdr:nvSpPr>
        <xdr:cNvPr id="6440" name="Line 2"/>
        <xdr:cNvSpPr>
          <a:spLocks noChangeShapeType="1"/>
        </xdr:cNvSpPr>
      </xdr:nvSpPr>
      <xdr:spPr bwMode="auto">
        <a:xfrm flipV="1">
          <a:off x="2276475" y="5057775"/>
          <a:ext cx="0" cy="695325"/>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408216</xdr:colOff>
      <xdr:row>32</xdr:row>
      <xdr:rowOff>163285</xdr:rowOff>
    </xdr:from>
    <xdr:to>
      <xdr:col>4</xdr:col>
      <xdr:colOff>81643</xdr:colOff>
      <xdr:row>34</xdr:row>
      <xdr:rowOff>40822</xdr:rowOff>
    </xdr:to>
    <xdr:sp macro="" textlink="">
      <xdr:nvSpPr>
        <xdr:cNvPr id="38" name="テキスト ボックス 37"/>
        <xdr:cNvSpPr txBox="1"/>
      </xdr:nvSpPr>
      <xdr:spPr>
        <a:xfrm>
          <a:off x="1768930" y="5919106"/>
          <a:ext cx="1034142" cy="231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⑫得点入力欄</a:t>
          </a:r>
        </a:p>
      </xdr:txBody>
    </xdr:sp>
    <xdr:clientData/>
  </xdr:twoCellAnchor>
  <xdr:twoCellAnchor>
    <xdr:from>
      <xdr:col>4</xdr:col>
      <xdr:colOff>466725</xdr:colOff>
      <xdr:row>28</xdr:row>
      <xdr:rowOff>95250</xdr:rowOff>
    </xdr:from>
    <xdr:to>
      <xdr:col>4</xdr:col>
      <xdr:colOff>466725</xdr:colOff>
      <xdr:row>34</xdr:row>
      <xdr:rowOff>57150</xdr:rowOff>
    </xdr:to>
    <xdr:sp macro="" textlink="">
      <xdr:nvSpPr>
        <xdr:cNvPr id="6442" name="Line 2"/>
        <xdr:cNvSpPr>
          <a:spLocks noChangeShapeType="1"/>
        </xdr:cNvSpPr>
      </xdr:nvSpPr>
      <xdr:spPr bwMode="auto">
        <a:xfrm flipV="1">
          <a:off x="3209925" y="4991100"/>
          <a:ext cx="0" cy="99060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530680</xdr:colOff>
      <xdr:row>34</xdr:row>
      <xdr:rowOff>95248</xdr:rowOff>
    </xdr:from>
    <xdr:to>
      <xdr:col>5</xdr:col>
      <xdr:colOff>204107</xdr:colOff>
      <xdr:row>35</xdr:row>
      <xdr:rowOff>149678</xdr:rowOff>
    </xdr:to>
    <xdr:sp macro="" textlink="">
      <xdr:nvSpPr>
        <xdr:cNvPr id="40" name="テキスト ボックス 39"/>
        <xdr:cNvSpPr txBox="1"/>
      </xdr:nvSpPr>
      <xdr:spPr>
        <a:xfrm>
          <a:off x="2571751" y="6204855"/>
          <a:ext cx="1034142" cy="231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⑬妨害入力</a:t>
          </a:r>
        </a:p>
      </xdr:txBody>
    </xdr:sp>
    <xdr:clientData/>
  </xdr:twoCellAnchor>
  <xdr:twoCellAnchor>
    <xdr:from>
      <xdr:col>4</xdr:col>
      <xdr:colOff>585105</xdr:colOff>
      <xdr:row>19</xdr:row>
      <xdr:rowOff>27216</xdr:rowOff>
    </xdr:from>
    <xdr:to>
      <xdr:col>5</xdr:col>
      <xdr:colOff>149677</xdr:colOff>
      <xdr:row>31</xdr:row>
      <xdr:rowOff>163285</xdr:rowOff>
    </xdr:to>
    <xdr:sp macro="" textlink="">
      <xdr:nvSpPr>
        <xdr:cNvPr id="41" name="正方形/長方形 40"/>
        <xdr:cNvSpPr/>
      </xdr:nvSpPr>
      <xdr:spPr>
        <a:xfrm>
          <a:off x="3306534" y="3483430"/>
          <a:ext cx="244929" cy="2258784"/>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38100</xdr:colOff>
      <xdr:row>28</xdr:row>
      <xdr:rowOff>133350</xdr:rowOff>
    </xdr:from>
    <xdr:to>
      <xdr:col>5</xdr:col>
      <xdr:colOff>57150</xdr:colOff>
      <xdr:row>36</xdr:row>
      <xdr:rowOff>123825</xdr:rowOff>
    </xdr:to>
    <xdr:sp macro="" textlink="">
      <xdr:nvSpPr>
        <xdr:cNvPr id="6445" name="Line 2"/>
        <xdr:cNvSpPr>
          <a:spLocks noChangeShapeType="1"/>
        </xdr:cNvSpPr>
      </xdr:nvSpPr>
      <xdr:spPr bwMode="auto">
        <a:xfrm flipV="1">
          <a:off x="3467100" y="5029200"/>
          <a:ext cx="19050" cy="1362075"/>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xdr:col>
      <xdr:colOff>326572</xdr:colOff>
      <xdr:row>36</xdr:row>
      <xdr:rowOff>122462</xdr:rowOff>
    </xdr:from>
    <xdr:to>
      <xdr:col>6</xdr:col>
      <xdr:colOff>0</xdr:colOff>
      <xdr:row>38</xdr:row>
      <xdr:rowOff>-1</xdr:rowOff>
    </xdr:to>
    <xdr:sp macro="" textlink="">
      <xdr:nvSpPr>
        <xdr:cNvPr id="43" name="テキスト ボックス 42"/>
        <xdr:cNvSpPr txBox="1"/>
      </xdr:nvSpPr>
      <xdr:spPr>
        <a:xfrm>
          <a:off x="3048001" y="6585855"/>
          <a:ext cx="1034142" cy="231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⑭平均点</a:t>
          </a:r>
        </a:p>
      </xdr:txBody>
    </xdr:sp>
    <xdr:clientData/>
  </xdr:twoCellAnchor>
  <xdr:twoCellAnchor>
    <xdr:from>
      <xdr:col>6</xdr:col>
      <xdr:colOff>342900</xdr:colOff>
      <xdr:row>16</xdr:row>
      <xdr:rowOff>104775</xdr:rowOff>
    </xdr:from>
    <xdr:to>
      <xdr:col>6</xdr:col>
      <xdr:colOff>352425</xdr:colOff>
      <xdr:row>34</xdr:row>
      <xdr:rowOff>28575</xdr:rowOff>
    </xdr:to>
    <xdr:sp macro="" textlink="">
      <xdr:nvSpPr>
        <xdr:cNvPr id="6447" name="Line 2"/>
        <xdr:cNvSpPr>
          <a:spLocks noChangeShapeType="1"/>
        </xdr:cNvSpPr>
      </xdr:nvSpPr>
      <xdr:spPr bwMode="auto">
        <a:xfrm flipV="1">
          <a:off x="4457700" y="2943225"/>
          <a:ext cx="9525" cy="300990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38100</xdr:colOff>
      <xdr:row>17</xdr:row>
      <xdr:rowOff>104775</xdr:rowOff>
    </xdr:from>
    <xdr:to>
      <xdr:col>6</xdr:col>
      <xdr:colOff>38100</xdr:colOff>
      <xdr:row>38</xdr:row>
      <xdr:rowOff>9525</xdr:rowOff>
    </xdr:to>
    <xdr:sp macro="" textlink="">
      <xdr:nvSpPr>
        <xdr:cNvPr id="6448" name="Line 2"/>
        <xdr:cNvSpPr>
          <a:spLocks noChangeShapeType="1"/>
        </xdr:cNvSpPr>
      </xdr:nvSpPr>
      <xdr:spPr bwMode="auto">
        <a:xfrm flipV="1">
          <a:off x="4152900" y="3114675"/>
          <a:ext cx="0" cy="3505200"/>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37</xdr:row>
      <xdr:rowOff>163284</xdr:rowOff>
    </xdr:from>
    <xdr:to>
      <xdr:col>6</xdr:col>
      <xdr:colOff>625927</xdr:colOff>
      <xdr:row>39</xdr:row>
      <xdr:rowOff>40822</xdr:rowOff>
    </xdr:to>
    <xdr:sp macro="" textlink="">
      <xdr:nvSpPr>
        <xdr:cNvPr id="46" name="テキスト ボックス 45"/>
        <xdr:cNvSpPr txBox="1"/>
      </xdr:nvSpPr>
      <xdr:spPr>
        <a:xfrm>
          <a:off x="3497036" y="6803570"/>
          <a:ext cx="1211034" cy="231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⑮ベストウェーブ</a:t>
          </a:r>
        </a:p>
      </xdr:txBody>
    </xdr:sp>
    <xdr:clientData/>
  </xdr:twoCellAnchor>
  <xdr:twoCellAnchor>
    <xdr:from>
      <xdr:col>6</xdr:col>
      <xdr:colOff>54428</xdr:colOff>
      <xdr:row>34</xdr:row>
      <xdr:rowOff>27213</xdr:rowOff>
    </xdr:from>
    <xdr:to>
      <xdr:col>7</xdr:col>
      <xdr:colOff>585105</xdr:colOff>
      <xdr:row>35</xdr:row>
      <xdr:rowOff>81643</xdr:rowOff>
    </xdr:to>
    <xdr:sp macro="" textlink="">
      <xdr:nvSpPr>
        <xdr:cNvPr id="47" name="テキスト ボックス 46"/>
        <xdr:cNvSpPr txBox="1"/>
      </xdr:nvSpPr>
      <xdr:spPr>
        <a:xfrm>
          <a:off x="4136571" y="6136820"/>
          <a:ext cx="1211034" cy="231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⑯順位</a:t>
          </a:r>
        </a:p>
      </xdr:txBody>
    </xdr:sp>
    <xdr:clientData/>
  </xdr:twoCellAnchor>
  <xdr:twoCellAnchor>
    <xdr:from>
      <xdr:col>7</xdr:col>
      <xdr:colOff>247650</xdr:colOff>
      <xdr:row>17</xdr:row>
      <xdr:rowOff>152400</xdr:rowOff>
    </xdr:from>
    <xdr:to>
      <xdr:col>7</xdr:col>
      <xdr:colOff>257175</xdr:colOff>
      <xdr:row>35</xdr:row>
      <xdr:rowOff>66675</xdr:rowOff>
    </xdr:to>
    <xdr:sp macro="" textlink="">
      <xdr:nvSpPr>
        <xdr:cNvPr id="6451" name="Line 2"/>
        <xdr:cNvSpPr>
          <a:spLocks noChangeShapeType="1"/>
        </xdr:cNvSpPr>
      </xdr:nvSpPr>
      <xdr:spPr bwMode="auto">
        <a:xfrm flipV="1">
          <a:off x="5048250" y="3162300"/>
          <a:ext cx="9525" cy="3000375"/>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601435</xdr:colOff>
      <xdr:row>35</xdr:row>
      <xdr:rowOff>97970</xdr:rowOff>
    </xdr:from>
    <xdr:to>
      <xdr:col>8</xdr:col>
      <xdr:colOff>451755</xdr:colOff>
      <xdr:row>36</xdr:row>
      <xdr:rowOff>152400</xdr:rowOff>
    </xdr:to>
    <xdr:sp macro="" textlink="">
      <xdr:nvSpPr>
        <xdr:cNvPr id="49" name="テキスト ボックス 48"/>
        <xdr:cNvSpPr txBox="1"/>
      </xdr:nvSpPr>
      <xdr:spPr>
        <a:xfrm>
          <a:off x="4683578" y="6384470"/>
          <a:ext cx="1211034" cy="2313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⑰合計点</a:t>
          </a:r>
        </a:p>
      </xdr:txBody>
    </xdr:sp>
    <xdr:clientData/>
  </xdr:twoCellAnchor>
  <xdr:twoCellAnchor>
    <xdr:from>
      <xdr:col>5</xdr:col>
      <xdr:colOff>466725</xdr:colOff>
      <xdr:row>41</xdr:row>
      <xdr:rowOff>85725</xdr:rowOff>
    </xdr:from>
    <xdr:to>
      <xdr:col>6</xdr:col>
      <xdr:colOff>95250</xdr:colOff>
      <xdr:row>56</xdr:row>
      <xdr:rowOff>38100</xdr:rowOff>
    </xdr:to>
    <xdr:sp macro="" textlink="">
      <xdr:nvSpPr>
        <xdr:cNvPr id="6453" name="AutoShape 21"/>
        <xdr:cNvSpPr>
          <a:spLocks/>
        </xdr:cNvSpPr>
      </xdr:nvSpPr>
      <xdr:spPr bwMode="auto">
        <a:xfrm>
          <a:off x="3895725" y="7210425"/>
          <a:ext cx="314325" cy="2524125"/>
        </a:xfrm>
        <a:prstGeom prst="rightBrace">
          <a:avLst>
            <a:gd name="adj1" fmla="val 57997"/>
            <a:gd name="adj2" fmla="val 50236"/>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204108</xdr:colOff>
      <xdr:row>47</xdr:row>
      <xdr:rowOff>68033</xdr:rowOff>
    </xdr:from>
    <xdr:to>
      <xdr:col>14</xdr:col>
      <xdr:colOff>285751</xdr:colOff>
      <xdr:row>51</xdr:row>
      <xdr:rowOff>136070</xdr:rowOff>
    </xdr:to>
    <xdr:sp macro="" textlink="">
      <xdr:nvSpPr>
        <xdr:cNvPr id="51" name="テキスト ボックス 50"/>
        <xdr:cNvSpPr txBox="1"/>
      </xdr:nvSpPr>
      <xdr:spPr>
        <a:xfrm>
          <a:off x="4286251" y="8477247"/>
          <a:ext cx="5524500" cy="7756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⑦初期化ボタン押下時、保存するファイル名となります。</a:t>
          </a:r>
          <a:r>
            <a:rPr kumimoji="1" lang="en-US" altLang="ja-JP" sz="1100"/>
            <a:t>(</a:t>
          </a:r>
          <a:r>
            <a:rPr kumimoji="1" lang="ja-JP" altLang="en-US" sz="1100"/>
            <a:t>例：東日本大会</a:t>
          </a:r>
          <a:r>
            <a:rPr kumimoji="1" lang="en-US" altLang="ja-JP" sz="1100"/>
            <a:t>A</a:t>
          </a:r>
          <a:r>
            <a:rPr kumimoji="1" lang="ja-JP" altLang="en-US" sz="1100"/>
            <a:t>シニア</a:t>
          </a:r>
          <a:r>
            <a:rPr kumimoji="1" lang="en-US" altLang="ja-JP" sz="1100"/>
            <a:t>Final1.xls)</a:t>
          </a:r>
        </a:p>
        <a:p>
          <a:r>
            <a:rPr kumimoji="1" lang="en-US" altLang="ja-JP" sz="1100"/>
            <a:t>※</a:t>
          </a:r>
          <a:r>
            <a:rPr kumimoji="1" lang="ja-JP" altLang="en-US" sz="1100"/>
            <a:t>大会名・競技ポイント・クラス・ラウンド・</a:t>
          </a:r>
          <a:r>
            <a:rPr kumimoji="1" lang="en-US" altLang="ja-JP" sz="1100"/>
            <a:t>Heat</a:t>
          </a:r>
          <a:r>
            <a:rPr kumimoji="1" lang="en-US" altLang="ja-JP" sz="1100" baseline="0"/>
            <a:t> </a:t>
          </a:r>
          <a:r>
            <a:rPr kumimoji="1" lang="en-US" altLang="ja-JP" sz="1100"/>
            <a:t>No</a:t>
          </a:r>
          <a:r>
            <a:rPr kumimoji="1" lang="ja-JP" altLang="en-US" sz="1100"/>
            <a:t>がすべて未入力の場合は、初期化ボタンを押下後にファイル名指定ダイアログが表示されます。</a:t>
          </a:r>
        </a:p>
      </xdr:txBody>
    </xdr:sp>
    <xdr:clientData/>
  </xdr:twoCellAnchor>
  <xdr:twoCellAnchor>
    <xdr:from>
      <xdr:col>12</xdr:col>
      <xdr:colOff>257175</xdr:colOff>
      <xdr:row>8</xdr:row>
      <xdr:rowOff>104775</xdr:rowOff>
    </xdr:from>
    <xdr:to>
      <xdr:col>13</xdr:col>
      <xdr:colOff>200025</xdr:colOff>
      <xdr:row>8</xdr:row>
      <xdr:rowOff>114300</xdr:rowOff>
    </xdr:to>
    <xdr:sp macro="" textlink="">
      <xdr:nvSpPr>
        <xdr:cNvPr id="6455" name="Line 2"/>
        <xdr:cNvSpPr>
          <a:spLocks noChangeShapeType="1"/>
        </xdr:cNvSpPr>
      </xdr:nvSpPr>
      <xdr:spPr bwMode="auto">
        <a:xfrm flipH="1">
          <a:off x="8486775" y="1571625"/>
          <a:ext cx="628650" cy="9525"/>
        </a:xfrm>
        <a:prstGeom prst="line">
          <a:avLst/>
        </a:prstGeom>
        <a:noFill/>
        <a:ln w="12700">
          <a:solidFill>
            <a:srgbClr xmlns:mc="http://schemas.openxmlformats.org/markup-compatibility/2006" xmlns:a14="http://schemas.microsoft.com/office/drawing/2010/main" val="FF0000" mc:Ignorable="a14" a14:legacySpreadsheetColorIndex="1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204108</xdr:colOff>
      <xdr:row>8</xdr:row>
      <xdr:rowOff>13606</xdr:rowOff>
    </xdr:from>
    <xdr:to>
      <xdr:col>14</xdr:col>
      <xdr:colOff>625929</xdr:colOff>
      <xdr:row>9</xdr:row>
      <xdr:rowOff>54428</xdr:rowOff>
    </xdr:to>
    <xdr:sp macro="" textlink="">
      <xdr:nvSpPr>
        <xdr:cNvPr id="53" name="テキスト ボックス 52"/>
        <xdr:cNvSpPr txBox="1"/>
      </xdr:nvSpPr>
      <xdr:spPr>
        <a:xfrm>
          <a:off x="9048751" y="1523999"/>
          <a:ext cx="1102178" cy="21771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⑱欠場</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T77"/>
  <sheetViews>
    <sheetView tabSelected="1" zoomScaleNormal="100" workbookViewId="0">
      <selection activeCell="I6" sqref="I6"/>
    </sheetView>
  </sheetViews>
  <sheetFormatPr defaultRowHeight="13.5"/>
  <cols>
    <col min="1" max="1" width="1.5" style="11" customWidth="1"/>
    <col min="2" max="9" width="4.375" style="11" customWidth="1"/>
    <col min="10" max="11" width="4.375" style="11" hidden="1" customWidth="1"/>
    <col min="12" max="18" width="4.375" style="11" customWidth="1"/>
    <col min="19" max="20" width="4.375" style="11" hidden="1" customWidth="1"/>
    <col min="21" max="27" width="4.375" style="11" customWidth="1"/>
    <col min="28" max="29" width="4.375" style="11" hidden="1" customWidth="1"/>
    <col min="30" max="36" width="4.375" style="11" customWidth="1"/>
    <col min="37" max="38" width="4.375" style="11" hidden="1" customWidth="1"/>
    <col min="39" max="45" width="4.375" style="11" customWidth="1"/>
    <col min="46" max="46" width="4.375" style="11" hidden="1" customWidth="1"/>
    <col min="47" max="47" width="4.375" style="12" customWidth="1"/>
    <col min="48" max="48" width="1.5" style="11" hidden="1" customWidth="1"/>
    <col min="49" max="57" width="9" style="11" hidden="1" customWidth="1"/>
    <col min="58" max="58" width="11.125" style="11" hidden="1" customWidth="1"/>
    <col min="59" max="61" width="21.5" style="11" hidden="1" customWidth="1"/>
    <col min="62" max="71" width="47.75" style="11" hidden="1" customWidth="1"/>
    <col min="72" max="72" width="9" style="11" hidden="1" customWidth="1"/>
    <col min="73" max="73" width="8.5" style="11" customWidth="1"/>
    <col min="74" max="74" width="4.875" style="11" customWidth="1"/>
    <col min="75" max="75" width="9" style="11" customWidth="1"/>
    <col min="76" max="16384" width="9" style="11"/>
  </cols>
  <sheetData>
    <row r="1" spans="2:58" ht="3" customHeight="1"/>
    <row r="2" spans="2:58">
      <c r="AW2" s="11" t="s">
        <v>158</v>
      </c>
    </row>
    <row r="3" spans="2:58">
      <c r="AV3" s="11" t="b">
        <v>1</v>
      </c>
      <c r="AW3" s="11" t="b">
        <v>0</v>
      </c>
    </row>
    <row r="4" spans="2:58" ht="19.5">
      <c r="B4" s="13"/>
    </row>
    <row r="5" spans="2:58">
      <c r="B5" s="14"/>
    </row>
    <row r="6" spans="2:58" ht="14.25" customHeight="1">
      <c r="B6" s="15" t="s">
        <v>12</v>
      </c>
      <c r="C6" s="16"/>
      <c r="D6" s="16"/>
      <c r="E6" s="16"/>
      <c r="F6" s="16"/>
      <c r="G6" s="17"/>
      <c r="H6" s="18"/>
      <c r="I6" s="18"/>
      <c r="J6" s="18"/>
      <c r="K6" s="18"/>
    </row>
    <row r="7" spans="2:58" ht="18.75" customHeight="1">
      <c r="B7" s="141"/>
      <c r="C7" s="142"/>
      <c r="D7" s="142"/>
      <c r="E7" s="142"/>
      <c r="F7" s="142"/>
      <c r="G7" s="143"/>
      <c r="H7" s="18"/>
      <c r="I7" s="18"/>
      <c r="J7" s="18"/>
      <c r="K7" s="18"/>
      <c r="AM7" s="140">
        <f ca="1">NOW()</f>
        <v>42339.431641550924</v>
      </c>
      <c r="AN7" s="140"/>
      <c r="AO7" s="140"/>
      <c r="AP7" s="140"/>
      <c r="AQ7" s="140"/>
      <c r="AR7" s="140"/>
      <c r="AS7" s="140"/>
      <c r="AT7" s="140"/>
      <c r="AU7" s="19"/>
    </row>
    <row r="8" spans="2:58" ht="14.25" customHeight="1">
      <c r="B8" s="20" t="s">
        <v>6</v>
      </c>
      <c r="C8" s="21"/>
      <c r="D8" s="21"/>
      <c r="E8" s="21"/>
      <c r="F8" s="21"/>
      <c r="G8" s="22"/>
      <c r="H8" s="20" t="s">
        <v>7</v>
      </c>
      <c r="I8" s="21"/>
      <c r="J8" s="21"/>
      <c r="K8" s="21"/>
      <c r="L8" s="21"/>
      <c r="M8" s="21"/>
      <c r="N8" s="22"/>
      <c r="O8" s="20" t="s">
        <v>8</v>
      </c>
      <c r="P8" s="21"/>
      <c r="Q8" s="21"/>
      <c r="R8" s="21"/>
      <c r="S8" s="21"/>
      <c r="T8" s="21"/>
      <c r="U8" s="21"/>
      <c r="V8" s="22"/>
      <c r="W8" s="20" t="s">
        <v>9</v>
      </c>
      <c r="X8" s="21"/>
      <c r="Y8" s="21"/>
      <c r="Z8" s="21"/>
      <c r="AA8" s="21"/>
      <c r="AB8" s="21"/>
      <c r="AC8" s="21"/>
      <c r="AD8" s="22"/>
      <c r="AE8" s="23" t="s">
        <v>10</v>
      </c>
      <c r="AF8" s="24"/>
      <c r="AG8" s="24"/>
      <c r="AH8" s="24"/>
      <c r="AI8" s="24"/>
      <c r="AJ8" s="24"/>
      <c r="AK8" s="24"/>
      <c r="AL8" s="25"/>
      <c r="AM8" s="23" t="s">
        <v>11</v>
      </c>
      <c r="AN8" s="24"/>
      <c r="AO8" s="24"/>
      <c r="AP8" s="24"/>
      <c r="AQ8" s="24"/>
      <c r="AR8" s="24"/>
      <c r="AS8" s="24"/>
      <c r="AT8" s="16"/>
      <c r="AU8" s="26"/>
    </row>
    <row r="9" spans="2:58" ht="18.75" customHeight="1">
      <c r="B9" s="141"/>
      <c r="C9" s="142"/>
      <c r="D9" s="142"/>
      <c r="E9" s="142"/>
      <c r="F9" s="142"/>
      <c r="G9" s="143"/>
      <c r="H9" s="141"/>
      <c r="I9" s="142"/>
      <c r="J9" s="142"/>
      <c r="K9" s="142"/>
      <c r="L9" s="142"/>
      <c r="M9" s="142"/>
      <c r="N9" s="143"/>
      <c r="O9" s="141"/>
      <c r="P9" s="142"/>
      <c r="Q9" s="142"/>
      <c r="R9" s="142"/>
      <c r="S9" s="142"/>
      <c r="T9" s="142"/>
      <c r="U9" s="142"/>
      <c r="V9" s="143"/>
      <c r="W9" s="141"/>
      <c r="X9" s="142"/>
      <c r="Y9" s="142"/>
      <c r="Z9" s="142"/>
      <c r="AA9" s="142"/>
      <c r="AB9" s="142"/>
      <c r="AC9" s="142"/>
      <c r="AD9" s="143"/>
      <c r="AE9" s="141"/>
      <c r="AF9" s="142"/>
      <c r="AG9" s="142"/>
      <c r="AH9" s="142"/>
      <c r="AI9" s="142"/>
      <c r="AJ9" s="142"/>
      <c r="AK9" s="142"/>
      <c r="AL9" s="143"/>
      <c r="AM9" s="141"/>
      <c r="AN9" s="142"/>
      <c r="AO9" s="142"/>
      <c r="AP9" s="142"/>
      <c r="AQ9" s="142"/>
      <c r="AR9" s="142"/>
      <c r="AS9" s="142"/>
      <c r="AT9" s="142"/>
      <c r="AU9" s="27"/>
      <c r="BB9" s="11" t="s">
        <v>134</v>
      </c>
    </row>
    <row r="10" spans="2:58" ht="18.75">
      <c r="AB10" s="28"/>
      <c r="BB10" s="11">
        <v>2</v>
      </c>
      <c r="BF10" s="11" t="s">
        <v>169</v>
      </c>
    </row>
    <row r="11" spans="2:58" hidden="1">
      <c r="C11" s="29" t="s">
        <v>117</v>
      </c>
      <c r="D11" s="29" t="b">
        <v>0</v>
      </c>
      <c r="E11" s="29" t="s">
        <v>118</v>
      </c>
      <c r="F11" s="29" t="b">
        <v>0</v>
      </c>
      <c r="G11" s="29" t="s">
        <v>170</v>
      </c>
      <c r="H11" s="29" t="b">
        <v>0</v>
      </c>
      <c r="I11" s="29"/>
      <c r="J11" s="29"/>
      <c r="K11" s="29"/>
      <c r="L11" s="29" t="s">
        <v>156</v>
      </c>
      <c r="M11" s="29" t="b">
        <v>0</v>
      </c>
      <c r="N11" s="29" t="s">
        <v>157</v>
      </c>
      <c r="O11" s="29" t="b">
        <v>0</v>
      </c>
      <c r="P11" s="29" t="s">
        <v>170</v>
      </c>
      <c r="Q11" s="29" t="b">
        <v>0</v>
      </c>
      <c r="R11" s="29"/>
      <c r="S11" s="29"/>
      <c r="T11" s="29"/>
      <c r="U11" s="29" t="s">
        <v>117</v>
      </c>
      <c r="V11" s="29" t="b">
        <v>0</v>
      </c>
      <c r="W11" s="29" t="s">
        <v>118</v>
      </c>
      <c r="X11" s="29" t="b">
        <v>0</v>
      </c>
      <c r="Y11" s="29" t="s">
        <v>170</v>
      </c>
      <c r="Z11" s="29" t="b">
        <v>0</v>
      </c>
      <c r="AA11" s="29"/>
      <c r="AB11" s="29"/>
      <c r="AC11" s="29"/>
      <c r="AD11" s="29" t="s">
        <v>156</v>
      </c>
      <c r="AE11" s="29" t="b">
        <v>0</v>
      </c>
      <c r="AF11" s="29" t="s">
        <v>118</v>
      </c>
      <c r="AG11" s="29" t="b">
        <v>0</v>
      </c>
      <c r="AH11" s="29" t="s">
        <v>170</v>
      </c>
      <c r="AI11" s="29" t="b">
        <v>0</v>
      </c>
      <c r="AJ11" s="29"/>
      <c r="AK11" s="29"/>
      <c r="AL11" s="29"/>
      <c r="AM11" s="29" t="s">
        <v>117</v>
      </c>
      <c r="AN11" s="29" t="b">
        <v>0</v>
      </c>
      <c r="AO11" s="29" t="s">
        <v>118</v>
      </c>
      <c r="AP11" s="29" t="b">
        <v>0</v>
      </c>
      <c r="AQ11" s="29" t="s">
        <v>170</v>
      </c>
      <c r="AR11" s="29" t="b">
        <v>0</v>
      </c>
      <c r="AY11" s="11" t="s">
        <v>122</v>
      </c>
      <c r="AZ11" s="11" t="s">
        <v>123</v>
      </c>
      <c r="BA11" s="11" t="s">
        <v>124</v>
      </c>
      <c r="BB11" s="11" t="s">
        <v>133</v>
      </c>
      <c r="BC11" s="11" t="s">
        <v>125</v>
      </c>
      <c r="BD11" s="11" t="s">
        <v>131</v>
      </c>
      <c r="BE11" s="11" t="s">
        <v>132</v>
      </c>
      <c r="BF11" s="11" t="s">
        <v>135</v>
      </c>
    </row>
    <row r="12" spans="2:58" ht="22.5" customHeight="1">
      <c r="B12" s="147" t="s">
        <v>15</v>
      </c>
      <c r="C12" s="144" t="s">
        <v>0</v>
      </c>
      <c r="D12" s="145"/>
      <c r="E12" s="145"/>
      <c r="F12" s="145"/>
      <c r="G12" s="145"/>
      <c r="H12" s="145"/>
      <c r="I12" s="145"/>
      <c r="J12" s="146"/>
      <c r="L12" s="144" t="s">
        <v>152</v>
      </c>
      <c r="M12" s="145"/>
      <c r="N12" s="145"/>
      <c r="O12" s="145"/>
      <c r="P12" s="145"/>
      <c r="Q12" s="145"/>
      <c r="R12" s="145"/>
      <c r="S12" s="146"/>
      <c r="U12" s="144" t="s">
        <v>153</v>
      </c>
      <c r="V12" s="145"/>
      <c r="W12" s="145"/>
      <c r="X12" s="145"/>
      <c r="Y12" s="145"/>
      <c r="Z12" s="145"/>
      <c r="AA12" s="145"/>
      <c r="AB12" s="146"/>
      <c r="AD12" s="144" t="s">
        <v>154</v>
      </c>
      <c r="AE12" s="145"/>
      <c r="AF12" s="145"/>
      <c r="AG12" s="145"/>
      <c r="AH12" s="145"/>
      <c r="AI12" s="145"/>
      <c r="AJ12" s="145"/>
      <c r="AK12" s="146"/>
      <c r="AM12" s="144" t="s">
        <v>155</v>
      </c>
      <c r="AN12" s="145"/>
      <c r="AO12" s="145"/>
      <c r="AP12" s="145"/>
      <c r="AQ12" s="145"/>
      <c r="AR12" s="145"/>
      <c r="AS12" s="145"/>
      <c r="AT12" s="146"/>
      <c r="AU12" s="30"/>
      <c r="AX12" s="11" t="s">
        <v>126</v>
      </c>
      <c r="AY12" s="11" t="b">
        <f>H11</f>
        <v>0</v>
      </c>
      <c r="AZ12" s="11" t="b">
        <f>IF(AY12,D11,FALSE)</f>
        <v>0</v>
      </c>
      <c r="BA12" s="11" t="b">
        <f>IF(AY12,F11,FALSE)</f>
        <v>0</v>
      </c>
      <c r="BB12" s="11" t="b">
        <f>IF(AY12,IF(K15&lt;$BB$10,FALSE(),TRUE()),FALSE)</f>
        <v>0</v>
      </c>
      <c r="BC12" s="11" t="str">
        <f>IF(BD12="","",BC21)</f>
        <v/>
      </c>
      <c r="BD12" s="31" t="str">
        <f>H15</f>
        <v/>
      </c>
      <c r="BE12" s="11" t="str">
        <f>IF(COUNTIF(AZ12:BB12,"TRUE"),"",BD12)</f>
        <v/>
      </c>
      <c r="BF12" s="11" t="str">
        <f>IF(AY12,IF(AZ12,"-",IF(OR(BB12,BA12),$AY$18,BC12)),"")</f>
        <v/>
      </c>
    </row>
    <row r="13" spans="2:58" ht="22.5" customHeight="1">
      <c r="B13" s="148"/>
      <c r="C13" s="131"/>
      <c r="D13" s="132"/>
      <c r="E13" s="133"/>
      <c r="F13" s="133"/>
      <c r="G13" s="133"/>
      <c r="H13" s="133"/>
      <c r="I13" s="133"/>
      <c r="J13" s="134"/>
      <c r="K13" s="32"/>
      <c r="L13" s="131"/>
      <c r="M13" s="132"/>
      <c r="N13" s="133"/>
      <c r="O13" s="133"/>
      <c r="P13" s="133"/>
      <c r="Q13" s="133"/>
      <c r="R13" s="133"/>
      <c r="S13" s="134"/>
      <c r="T13" s="32"/>
      <c r="U13" s="131"/>
      <c r="V13" s="132"/>
      <c r="W13" s="133"/>
      <c r="X13" s="133"/>
      <c r="Y13" s="133"/>
      <c r="Z13" s="133"/>
      <c r="AA13" s="133"/>
      <c r="AB13" s="134"/>
      <c r="AC13" s="32"/>
      <c r="AD13" s="131"/>
      <c r="AE13" s="132"/>
      <c r="AF13" s="133"/>
      <c r="AG13" s="133"/>
      <c r="AH13" s="133"/>
      <c r="AI13" s="133"/>
      <c r="AJ13" s="133"/>
      <c r="AK13" s="134"/>
      <c r="AL13" s="32"/>
      <c r="AM13" s="131"/>
      <c r="AN13" s="132"/>
      <c r="AO13" s="133"/>
      <c r="AP13" s="133"/>
      <c r="AQ13" s="133"/>
      <c r="AR13" s="133"/>
      <c r="AS13" s="133"/>
      <c r="AT13" s="134"/>
      <c r="AU13" s="33"/>
      <c r="AX13" s="11" t="s">
        <v>127</v>
      </c>
      <c r="AY13" s="11" t="b">
        <f>Q11</f>
        <v>0</v>
      </c>
      <c r="AZ13" s="11" t="b">
        <f>IF(AY13,M11,FALSE)</f>
        <v>0</v>
      </c>
      <c r="BA13" s="11" t="b">
        <f>IF(AY13,O11,FALSE)</f>
        <v>0</v>
      </c>
      <c r="BB13" s="11" t="b">
        <f>IF(AY13,IF(T15&lt;$BB$10,FALSE(),TRUE()),FALSE)</f>
        <v>0</v>
      </c>
      <c r="BC13" s="11" t="str">
        <f>IF(BD13="","",BC22)</f>
        <v/>
      </c>
      <c r="BD13" s="31" t="str">
        <f>Q15</f>
        <v/>
      </c>
      <c r="BE13" s="11" t="str">
        <f>IF(COUNTIF(AZ13:BB13,"TRUE"),"",BD13)</f>
        <v/>
      </c>
      <c r="BF13" s="11" t="str">
        <f>IF(AY13,IF(AZ13,"-",IF(OR(BB13,BA13),$AY$18,BC13)),"")</f>
        <v/>
      </c>
    </row>
    <row r="14" spans="2:58" ht="22.5" customHeight="1">
      <c r="B14" s="148"/>
      <c r="C14" s="137" t="str">
        <f>BF12 &amp; "位"</f>
        <v>位</v>
      </c>
      <c r="D14" s="138"/>
      <c r="E14" s="138"/>
      <c r="F14" s="138"/>
      <c r="G14" s="138"/>
      <c r="H14" s="138"/>
      <c r="I14" s="138"/>
      <c r="J14" s="139"/>
      <c r="K14" s="11" t="s">
        <v>120</v>
      </c>
      <c r="L14" s="137" t="str">
        <f>BF13 &amp; "位"</f>
        <v>位</v>
      </c>
      <c r="M14" s="138"/>
      <c r="N14" s="138"/>
      <c r="O14" s="138"/>
      <c r="P14" s="138"/>
      <c r="Q14" s="138"/>
      <c r="R14" s="138"/>
      <c r="S14" s="139"/>
      <c r="T14" s="11" t="s">
        <v>120</v>
      </c>
      <c r="U14" s="137" t="str">
        <f>BF14 &amp; "位"</f>
        <v>位</v>
      </c>
      <c r="V14" s="138"/>
      <c r="W14" s="138"/>
      <c r="X14" s="138"/>
      <c r="Y14" s="138"/>
      <c r="Z14" s="138"/>
      <c r="AA14" s="138"/>
      <c r="AB14" s="139"/>
      <c r="AC14" s="11" t="s">
        <v>120</v>
      </c>
      <c r="AD14" s="137" t="str">
        <f>BF15 &amp; "位"</f>
        <v>位</v>
      </c>
      <c r="AE14" s="138"/>
      <c r="AF14" s="138"/>
      <c r="AG14" s="138"/>
      <c r="AH14" s="138"/>
      <c r="AI14" s="138"/>
      <c r="AJ14" s="138"/>
      <c r="AK14" s="139"/>
      <c r="AL14" s="11" t="s">
        <v>120</v>
      </c>
      <c r="AM14" s="137" t="str">
        <f>BF16 &amp; "位"</f>
        <v>位</v>
      </c>
      <c r="AN14" s="138"/>
      <c r="AO14" s="138"/>
      <c r="AP14" s="138"/>
      <c r="AQ14" s="138"/>
      <c r="AR14" s="138"/>
      <c r="AS14" s="138"/>
      <c r="AT14" s="139"/>
      <c r="AU14" s="34"/>
      <c r="AV14" s="11" t="s">
        <v>120</v>
      </c>
      <c r="AX14" s="11" t="s">
        <v>128</v>
      </c>
      <c r="AY14" s="11" t="b">
        <f>Z11</f>
        <v>0</v>
      </c>
      <c r="AZ14" s="11" t="b">
        <f>IF(AY14,V11,FALSE)</f>
        <v>0</v>
      </c>
      <c r="BA14" s="11" t="b">
        <f>IF(AY14,X11,FALSE)</f>
        <v>0</v>
      </c>
      <c r="BB14" s="11" t="b">
        <f>IF(AY14,IF(AC15&lt;$BB$10,FALSE(),TRUE()),FALSE)</f>
        <v>0</v>
      </c>
      <c r="BC14" s="11" t="str">
        <f>IF(BD14="","",BC23)</f>
        <v/>
      </c>
      <c r="BD14" s="31" t="str">
        <f>Z15</f>
        <v/>
      </c>
      <c r="BE14" s="11" t="str">
        <f>IF(COUNTIF(AZ14:BB14,"TRUE"),"",BD14)</f>
        <v/>
      </c>
      <c r="BF14" s="11" t="str">
        <f>IF(AY14,IF(AZ14,"-",IF(OR(BB14,BA14),$AY$18,BC14)),"")</f>
        <v/>
      </c>
    </row>
    <row r="15" spans="2:58" ht="18" customHeight="1">
      <c r="B15" s="35" t="s">
        <v>1</v>
      </c>
      <c r="C15" s="36" t="s">
        <v>2</v>
      </c>
      <c r="D15" s="37" t="str">
        <f>IF(AY12,IF(COUNT(J18:J29),IF(AND(K15&lt;2,K15&lt;COUNT(J18:J29)),LARGE(J18:J29,1),ROUND(LARGE(J18:J29,1)/2,2)),""),"")</f>
        <v/>
      </c>
      <c r="E15" s="38" t="s">
        <v>116</v>
      </c>
      <c r="F15" s="39" t="str">
        <f>IF(AY12,IF(COUNT(J18:J29)&gt;1,IF(K15=0,LARGE(J18:J29,2),LARGE(J18:J29,2)/2),""),"")</f>
        <v/>
      </c>
      <c r="G15" s="40" t="s">
        <v>3</v>
      </c>
      <c r="H15" s="128" t="str">
        <f>IF(H11,IF(OR(D11,F11),"",IF(D15&lt;&gt;"",SUM(D15,F15),"")),"")</f>
        <v/>
      </c>
      <c r="I15" s="129"/>
      <c r="J15" s="130"/>
      <c r="K15" s="41">
        <f>COUNTIF(H18:H29,"△") +COUNTIF(H18:H29,"▲") + (COUNTIF(H18:H29,"▲△")*2)</f>
        <v>0</v>
      </c>
      <c r="L15" s="36" t="s">
        <v>2</v>
      </c>
      <c r="M15" s="37" t="str">
        <f>IF(AY13,IF(COUNT(S18:S29),IF(AND(T15&lt;2,T15&lt;COUNT(S18:S29)),LARGE(S18:S29,1),ROUND(LARGE(S18:S29,1)/2,2)),""),"")</f>
        <v/>
      </c>
      <c r="N15" s="38" t="s">
        <v>14</v>
      </c>
      <c r="O15" s="39" t="str">
        <f>IF(AY13,IF(COUNT(S18:S29)&gt;1,IF(COUNTA(Q18:Q29)=0,LARGE(S18:S29,2),LARGE(S18:S29,2)/2),""),"")</f>
        <v/>
      </c>
      <c r="P15" s="40" t="s">
        <v>3</v>
      </c>
      <c r="Q15" s="128" t="str">
        <f>IF(Q11,IF(OR(M11,O11),"",IF(M15&lt;&gt;"",SUM(M15,O15),"")),"")</f>
        <v/>
      </c>
      <c r="R15" s="129"/>
      <c r="S15" s="130"/>
      <c r="T15" s="41">
        <f>COUNTIF(Q18:Q29,"△") +COUNTIF(Q18:Q29,"▲") + (COUNTIF(Q18:Q29,"▲△")*2)</f>
        <v>0</v>
      </c>
      <c r="U15" s="36" t="s">
        <v>2</v>
      </c>
      <c r="V15" s="37" t="str">
        <f>IF(AY14,IF(COUNT(AB18:AB29),IF(AND(AC15&lt;2,AC15&lt;COUNT(AB18:AB29)),LARGE(AB18:AB29,1),ROUND(LARGE(AB18:AB29,1)/2,2)),""),"")</f>
        <v/>
      </c>
      <c r="W15" s="38" t="s">
        <v>14</v>
      </c>
      <c r="X15" s="39" t="str">
        <f>IF(AY14,IF(COUNT(AB18:AB29)&gt;1,IF(COUNTA(Z18:Z29)=0,LARGE(AB18:AB29,2),LARGE(AB18:AB29,2)/2),""),"")</f>
        <v/>
      </c>
      <c r="Y15" s="40" t="s">
        <v>3</v>
      </c>
      <c r="Z15" s="128" t="str">
        <f>IF(Z11,IF(OR(V11,X11),"",IF(V15&lt;&gt;"",SUM(V15,X15),"")),"")</f>
        <v/>
      </c>
      <c r="AA15" s="129"/>
      <c r="AB15" s="130"/>
      <c r="AC15" s="41">
        <f>COUNTIF(Z18:Z29,"△") +COUNTIF(Z18:Z29,"▲") + (COUNTIF(Z18:Z29,"▲△")*2)</f>
        <v>0</v>
      </c>
      <c r="AD15" s="36" t="s">
        <v>2</v>
      </c>
      <c r="AE15" s="37" t="str">
        <f>IF(AY15,IF(COUNT(AK18:AK29),IF(AND(AL15&lt;2,AL15&lt;COUNT(AK18:AK29)),LARGE(AK18:AK29,1),ROUND(LARGE(AK18:AK29,1)/2,2)),""),"")</f>
        <v/>
      </c>
      <c r="AF15" s="38" t="s">
        <v>14</v>
      </c>
      <c r="AG15" s="39" t="str">
        <f>IF(AY15,IF(COUNT(AK18:AK29)&gt;1,IF(COUNTA(AI18:AI29)=0,LARGE(AK18:AK29,2),LARGE(AK18:AK29,2)/2),""),"")</f>
        <v/>
      </c>
      <c r="AH15" s="40" t="s">
        <v>3</v>
      </c>
      <c r="AI15" s="128" t="str">
        <f>IF(AI11,IF(OR(AE11,AG11),"",IF(AE15&lt;&gt;"",SUM(AE15,AG15),"")),"")</f>
        <v/>
      </c>
      <c r="AJ15" s="129"/>
      <c r="AK15" s="130"/>
      <c r="AL15" s="41">
        <f>COUNTIF(AI18:AI29,"△") +COUNTIF(AI18:AI29,"▲") + (COUNTIF(AI18:AI29,"▲△")*2)</f>
        <v>0</v>
      </c>
      <c r="AM15" s="36" t="s">
        <v>2</v>
      </c>
      <c r="AN15" s="37" t="str">
        <f>IF(AY16,IF(COUNT(AT18:AT29),IF(AND(AV15&lt;2,AV15&lt;COUNT(AT18:AT29)),LARGE(AT18:AT29,1),ROUND(LARGE(AT18:AT29,1)/2,2)),""),"")</f>
        <v/>
      </c>
      <c r="AO15" s="38" t="s">
        <v>14</v>
      </c>
      <c r="AP15" s="39" t="str">
        <f>IF(AY16,IF(COUNT(AT18:AT29)&gt;1,IF(COUNTA(AR18:AR29)=0,LARGE(AT18:AT29,2),LARGE(AT18:AT29,2)/2),""),"")</f>
        <v/>
      </c>
      <c r="AQ15" s="40" t="s">
        <v>3</v>
      </c>
      <c r="AR15" s="128" t="str">
        <f>IF(AR11,IF(OR(AN11,AP11),"",IF(AN15&lt;&gt;"",SUM(AN15,AP15),"")),"")</f>
        <v/>
      </c>
      <c r="AS15" s="129"/>
      <c r="AT15" s="130"/>
      <c r="AU15" s="42"/>
      <c r="AV15" s="11">
        <f>COUNTIF(AR18:AR29,"△") +COUNTIF(AR18:AR29,"▲") + (COUNTIF(AR18:AR29,"▲△")*2)</f>
        <v>0</v>
      </c>
      <c r="AX15" s="11" t="s">
        <v>129</v>
      </c>
      <c r="AY15" s="11" t="b">
        <f>AI11</f>
        <v>0</v>
      </c>
      <c r="AZ15" s="11" t="b">
        <f>IF(AY15,AE11,FALSE)</f>
        <v>0</v>
      </c>
      <c r="BA15" s="11" t="b">
        <f>IF(AY15,AG11,FALSE)</f>
        <v>0</v>
      </c>
      <c r="BB15" s="11" t="b">
        <f>IF(AY15,IF(AL15&lt;$BB$10,FALSE(),TRUE()),FALSE)</f>
        <v>0</v>
      </c>
      <c r="BC15" s="11" t="str">
        <f>IF(BD15="","",BC24)</f>
        <v/>
      </c>
      <c r="BD15" s="31" t="str">
        <f>AI15</f>
        <v/>
      </c>
      <c r="BE15" s="11" t="str">
        <f>IF(COUNTIF(AZ15:BB15,"TRUE"),"",BD15)</f>
        <v/>
      </c>
      <c r="BF15" s="11" t="str">
        <f>IF(AY15,IF(AZ15,"-",IF(OR(BB15,BA15),$AY$18,BC15)),"")</f>
        <v/>
      </c>
    </row>
    <row r="16" spans="2:58" ht="4.5" customHeight="1">
      <c r="B16" s="43"/>
      <c r="C16" s="44"/>
      <c r="D16" s="45"/>
      <c r="E16" s="46"/>
      <c r="F16" s="46"/>
      <c r="G16" s="47"/>
      <c r="H16" s="48"/>
      <c r="I16" s="48"/>
      <c r="J16" s="49"/>
      <c r="K16" s="11" t="s">
        <v>121</v>
      </c>
      <c r="L16" s="44"/>
      <c r="M16" s="45"/>
      <c r="N16" s="46"/>
      <c r="O16" s="46"/>
      <c r="P16" s="47"/>
      <c r="Q16" s="48"/>
      <c r="R16" s="48"/>
      <c r="S16" s="49"/>
      <c r="T16" s="11" t="s">
        <v>121</v>
      </c>
      <c r="U16" s="44"/>
      <c r="V16" s="45"/>
      <c r="W16" s="46"/>
      <c r="X16" s="46"/>
      <c r="Y16" s="47"/>
      <c r="Z16" s="48"/>
      <c r="AA16" s="48"/>
      <c r="AB16" s="49"/>
      <c r="AC16" s="11" t="s">
        <v>121</v>
      </c>
      <c r="AD16" s="44"/>
      <c r="AE16" s="45"/>
      <c r="AF16" s="46"/>
      <c r="AG16" s="46"/>
      <c r="AH16" s="47"/>
      <c r="AI16" s="48"/>
      <c r="AJ16" s="48"/>
      <c r="AK16" s="49"/>
      <c r="AL16" s="11" t="s">
        <v>121</v>
      </c>
      <c r="AM16" s="50"/>
      <c r="AN16" s="45"/>
      <c r="AO16" s="46"/>
      <c r="AP16" s="46"/>
      <c r="AQ16" s="47"/>
      <c r="AR16" s="48"/>
      <c r="AS16" s="48"/>
      <c r="AT16" s="45"/>
      <c r="AU16" s="51"/>
      <c r="AV16" s="11" t="s">
        <v>121</v>
      </c>
      <c r="AX16" s="11" t="s">
        <v>130</v>
      </c>
      <c r="AY16" s="11" t="b">
        <f>AR11</f>
        <v>0</v>
      </c>
      <c r="AZ16" s="11" t="b">
        <f>IF(AY16,AN11,FALSE)</f>
        <v>0</v>
      </c>
      <c r="BA16" s="11" t="b">
        <f>IF(AY16,AP11,FALSE)</f>
        <v>0</v>
      </c>
      <c r="BB16" s="11" t="b">
        <f>IF(AY16,IF(AV15&lt;$BB$10,FALSE(),TRUE()),FALSE)</f>
        <v>0</v>
      </c>
      <c r="BC16" s="11" t="str">
        <f>IF(BD16="","",BC25)</f>
        <v/>
      </c>
      <c r="BD16" s="31" t="str">
        <f>AR15</f>
        <v/>
      </c>
      <c r="BE16" s="11" t="str">
        <f>IF(COUNTIF(AZ16:BB16,"TRUE"),"",BD16)</f>
        <v/>
      </c>
      <c r="BF16" s="11" t="str">
        <f>IF(AY16,IF(AZ16,"-",IF(OR(BB16,BA16),$AY$18,BC16)),"")</f>
        <v/>
      </c>
    </row>
    <row r="17" spans="2:71" ht="19.5" customHeight="1">
      <c r="B17" s="121" t="s">
        <v>179</v>
      </c>
      <c r="C17" s="52">
        <v>1</v>
      </c>
      <c r="D17" s="53">
        <v>20</v>
      </c>
      <c r="E17" s="53">
        <v>8</v>
      </c>
      <c r="F17" s="54">
        <v>21</v>
      </c>
      <c r="G17" s="55">
        <v>4</v>
      </c>
      <c r="H17" s="56" t="s">
        <v>5</v>
      </c>
      <c r="I17" s="56" t="s">
        <v>150</v>
      </c>
      <c r="J17" s="56" t="s">
        <v>4</v>
      </c>
      <c r="K17" s="57">
        <f>COUNTA(C17:G17)</f>
        <v>5</v>
      </c>
      <c r="L17" s="58">
        <f>IF(C17="","",C17)</f>
        <v>1</v>
      </c>
      <c r="M17" s="59">
        <f>IF(D17="","",D17)</f>
        <v>20</v>
      </c>
      <c r="N17" s="59">
        <f>IF(E17="","",E17)</f>
        <v>8</v>
      </c>
      <c r="O17" s="60">
        <f>IF(F17="","",F17)</f>
        <v>21</v>
      </c>
      <c r="P17" s="61">
        <f>IF(G17="","",G17)</f>
        <v>4</v>
      </c>
      <c r="Q17" s="56" t="s">
        <v>5</v>
      </c>
      <c r="R17" s="56" t="s">
        <v>150</v>
      </c>
      <c r="S17" s="56" t="s">
        <v>4</v>
      </c>
      <c r="T17" s="57">
        <f>K17</f>
        <v>5</v>
      </c>
      <c r="U17" s="58">
        <f>IF(C17="","",C17)</f>
        <v>1</v>
      </c>
      <c r="V17" s="59">
        <f>IF(D17="","",D17)</f>
        <v>20</v>
      </c>
      <c r="W17" s="59">
        <f>IF(E17="","",E17)</f>
        <v>8</v>
      </c>
      <c r="X17" s="60">
        <f>IF(F17="","",F17)</f>
        <v>21</v>
      </c>
      <c r="Y17" s="61">
        <f>IF(G17="","",G17)</f>
        <v>4</v>
      </c>
      <c r="Z17" s="56" t="s">
        <v>5</v>
      </c>
      <c r="AA17" s="56" t="s">
        <v>150</v>
      </c>
      <c r="AB17" s="56" t="s">
        <v>4</v>
      </c>
      <c r="AC17" s="62">
        <f>K17</f>
        <v>5</v>
      </c>
      <c r="AD17" s="102">
        <f>IF(C17="","",C17)</f>
        <v>1</v>
      </c>
      <c r="AE17" s="103">
        <f>IF(D17="","",D17)</f>
        <v>20</v>
      </c>
      <c r="AF17" s="103">
        <f>IF(E17="","",E17)</f>
        <v>8</v>
      </c>
      <c r="AG17" s="104">
        <f>IF(F17="","",F17)</f>
        <v>21</v>
      </c>
      <c r="AH17" s="105">
        <f>IF(G17="","",G17)</f>
        <v>4</v>
      </c>
      <c r="AI17" s="56" t="s">
        <v>5</v>
      </c>
      <c r="AJ17" s="56" t="s">
        <v>150</v>
      </c>
      <c r="AK17" s="56" t="s">
        <v>4</v>
      </c>
      <c r="AL17" s="62">
        <f>K17</f>
        <v>5</v>
      </c>
      <c r="AM17" s="58">
        <f>IF(C17="","",C17)</f>
        <v>1</v>
      </c>
      <c r="AN17" s="59">
        <f>IF(D17="","",D17)</f>
        <v>20</v>
      </c>
      <c r="AO17" s="59">
        <f>IF(E17="","",E17)</f>
        <v>8</v>
      </c>
      <c r="AP17" s="60">
        <f>IF(F17="","",F17)</f>
        <v>21</v>
      </c>
      <c r="AQ17" s="61">
        <f>IF(G17="","",G17)</f>
        <v>4</v>
      </c>
      <c r="AR17" s="56" t="s">
        <v>5</v>
      </c>
      <c r="AS17" s="56" t="s">
        <v>150</v>
      </c>
      <c r="AT17" s="63" t="s">
        <v>4</v>
      </c>
      <c r="AU17" s="64"/>
      <c r="AV17" s="65">
        <f>K17</f>
        <v>5</v>
      </c>
      <c r="AY17" s="11">
        <f>COUNTIF(AY12:AY16,"TRUE")</f>
        <v>0</v>
      </c>
      <c r="AZ17" s="11">
        <f>COUNTIF(AZ12:AZ16,"TRUE")</f>
        <v>0</v>
      </c>
      <c r="BA17" s="11">
        <f>COUNTIF(BA12:BA16,"TRUE")</f>
        <v>0</v>
      </c>
      <c r="BB17" s="11">
        <f>COUNTIF(BB12:BB16,"TRUE")</f>
        <v>0</v>
      </c>
    </row>
    <row r="18" spans="2:71" ht="21" customHeight="1">
      <c r="B18" s="66">
        <v>1</v>
      </c>
      <c r="C18" s="67"/>
      <c r="D18" s="68"/>
      <c r="E18" s="68"/>
      <c r="F18" s="68"/>
      <c r="G18" s="68"/>
      <c r="H18" s="69"/>
      <c r="I18" s="70" t="str">
        <f>IF(AND(K18="○",COUNT(C18:G18)=$K$17),IF(OR(K$17=5,K$17=4),ROUND((SUM(C18:G18)-MAX(C18:G18)-MIN(C18:G18))/(K$17-2),2),ROUND(AVERAGE(C18:G18),2)),"")</f>
        <v/>
      </c>
      <c r="J18" s="71" t="str">
        <f>IF(AND(K18="○",H18&lt;&gt;"△",H18&lt;&gt;"▲△",COUNT(C18:G18)=$K$17),IF(OR(K$17=5,K$17=4),ROUND((SUM(C18:G18)-MAX(C18:G18)-MIN(C18:G18))/(K$17-2),2),ROUND(AVERAGE(C18:G18),2)),IF(COUNTIF(K$18:K$29,"○")=1,I18,""))</f>
        <v/>
      </c>
      <c r="K18" s="72" t="str">
        <f t="shared" ref="K18:K29" si="0">IF(COUNTA(C18:G18),"○","×")</f>
        <v>×</v>
      </c>
      <c r="L18" s="67"/>
      <c r="M18" s="68"/>
      <c r="N18" s="68"/>
      <c r="O18" s="68"/>
      <c r="P18" s="68"/>
      <c r="Q18" s="69"/>
      <c r="R18" s="70" t="str">
        <f>IF(AND(T18="○",COUNT(L18:P18)=$T$17),IF(OR(T$17=5,T$17=4),ROUND((SUM(L18:P18)-MAX(L18:P18)-MIN(L18:P18))/(T$17-2),2),ROUND(AVERAGE(L18:P18),2)),"")</f>
        <v/>
      </c>
      <c r="S18" s="71" t="str">
        <f>IF(AND(T18="○",Q18&lt;&gt;"△",Q18&lt;&gt;"▲△",COUNT(L18:P18)=$T$17),IF(OR(T$17=5,T$17=4),ROUND((SUM(L18:P18)-MAX(L18:P18)-MIN(L18:P18))/(T$17-2),2),ROUND(AVERAGE(L18:P18),2)),IF(COUNTIF(T$18:T$29,"○")=1,R18,""))</f>
        <v/>
      </c>
      <c r="T18" s="72" t="str">
        <f t="shared" ref="T18:T29" si="1">IF(COUNTA(L18:P18),"○","×")</f>
        <v>×</v>
      </c>
      <c r="U18" s="67"/>
      <c r="V18" s="68"/>
      <c r="W18" s="68"/>
      <c r="X18" s="68"/>
      <c r="Y18" s="68"/>
      <c r="Z18" s="69"/>
      <c r="AA18" s="70" t="str">
        <f>IF(AND(AC18="○",COUNT(U18:Y18)=$AC$17),IF(OR(AC$17=5,AC$17=4),ROUND((SUM(U18:Y18)-MAX(U18:Y18)-MIN(U18:Y18))/(AC$17-2),2),ROUND(AVERAGE(U18:Y18),2)),"")</f>
        <v/>
      </c>
      <c r="AB18" s="71" t="str">
        <f>IF(AND(AC18="○",Z18&lt;&gt;"△",Z18&lt;&gt;"▲△",COUNT(U18:Y18)=$AC$17),IF(OR(AC$17=5,AC$17=4),ROUND((SUM(U18:Y18)-MAX(U18:Y18)-MIN(U18:Y18))/(AC$17-2),2),ROUND(AVERAGE(U18:Y18),2)),IF(COUNTIF(AC$18:AC$29,"○")=1,AA18,""))</f>
        <v/>
      </c>
      <c r="AC18" s="73" t="str">
        <f t="shared" ref="AC18:AC29" si="2">IF(COUNTA(U18:Y18),"○","×")</f>
        <v>×</v>
      </c>
      <c r="AD18" s="106"/>
      <c r="AE18" s="107"/>
      <c r="AF18" s="107"/>
      <c r="AG18" s="107"/>
      <c r="AH18" s="108"/>
      <c r="AI18" s="69"/>
      <c r="AJ18" s="70" t="str">
        <f>IF(AND(AL18="○",COUNT(AD18:AH18)=$AL$17),IF(OR(AL$17=5,AL$17=4),ROUND((SUM(AD18:AH18)-MAX(AD18:AH18)-MIN(AD18:AH18))/(AL$17-2),2),ROUND(AVERAGE(AD18:AH18),2)),"")</f>
        <v/>
      </c>
      <c r="AK18" s="71" t="str">
        <f>IF(AND(AL18="○",AI18&lt;&gt;"△",AI18&lt;&gt;"▲△",COUNT(AD18:AH18)=$AL$17),IF(OR(AL$17=5,AL$17=4),ROUND((SUM(AD18:AH18)-MAX(AD18:AH18)-MIN(AD18:AH18))/(AL$17-2),2),ROUND(AVERAGE(AD18:AH18),2)),IF(COUNTIF(AL$18:AL$29,"○")=1,AJ18,""))</f>
        <v/>
      </c>
      <c r="AL18" s="73" t="str">
        <f t="shared" ref="AL18:AL29" si="3">IF(COUNTA(AD18:AH18),"○","×")</f>
        <v>×</v>
      </c>
      <c r="AM18" s="67"/>
      <c r="AN18" s="68"/>
      <c r="AO18" s="68"/>
      <c r="AP18" s="68"/>
      <c r="AQ18" s="68"/>
      <c r="AR18" s="69"/>
      <c r="AS18" s="70" t="str">
        <f>IF(AND(AV18="○",COUNT(AM18:AQ18)=$AV$17),IF(OR(AV$17=5,AV$17=4),ROUND((SUM(AM18:AQ18)-MAX(AM18:AQ18)-MIN(AM18:AQ18))/(AV$17-2),2),ROUND(AVERAGE(AM18:AQ18),2)),"")</f>
        <v/>
      </c>
      <c r="AT18" s="71" t="str">
        <f>IF(AND(AV18="○",AR18&lt;&gt;"△",AR18&lt;&gt;"▲△",COUNT(AM18:AQ18)=$AV$17),IF(OR(AV$17=5,AV$17=4),ROUND((SUM(AM18:AQ18)-MAX(AM18:AQ18)-MIN(AM18:AQ18))/(AV$17-2),2),ROUND(AVERAGE(AM18:AQ18),2)),IF(COUNTIF(AV$18:AV$29,"○")=1,AS18,""))</f>
        <v/>
      </c>
      <c r="AU18" s="74"/>
      <c r="AV18" s="75" t="str">
        <f t="shared" ref="AV18:AV29" si="4">IF(COUNTA(AM18:AQ18),"○","×")</f>
        <v>×</v>
      </c>
      <c r="AY18" s="11">
        <f>AY17-AZ17</f>
        <v>0</v>
      </c>
    </row>
    <row r="19" spans="2:71" ht="21" customHeight="1">
      <c r="B19" s="76">
        <v>2</v>
      </c>
      <c r="C19" s="77"/>
      <c r="D19" s="78"/>
      <c r="E19" s="78"/>
      <c r="F19" s="78"/>
      <c r="G19" s="78"/>
      <c r="H19" s="79"/>
      <c r="I19" s="80" t="str">
        <f t="shared" ref="I19:I29" si="5">IF(AND(K19="○",COUNT(C19:G19)=$K$17),IF(OR(K$17=5,K$17=4),ROUND((SUM(C19:G19)-MAX(C19:G19)-MIN(C19:G19))/(K$17-2),2),ROUND(AVERAGE(C19:G19),2)),"")</f>
        <v/>
      </c>
      <c r="J19" s="81" t="str">
        <f t="shared" ref="J19:J29" si="6">IF(AND(K19="○",H19&lt;&gt;"△",H19&lt;&gt;"▲△",COUNT(C19:G19)=$K$17),IF(OR(K$17=5,K$17=4),ROUND((SUM(C19:G19)-MAX(C19:G19)-MIN(C19:G19))/(K$17-2),2),ROUND(AVERAGE(C19:G19),2)),IF(COUNTIF(K$18:K$29,"○")=1,I19,""))</f>
        <v/>
      </c>
      <c r="K19" s="82" t="str">
        <f t="shared" si="0"/>
        <v>×</v>
      </c>
      <c r="L19" s="77"/>
      <c r="M19" s="78"/>
      <c r="N19" s="78"/>
      <c r="O19" s="78"/>
      <c r="P19" s="78"/>
      <c r="Q19" s="79"/>
      <c r="R19" s="80" t="str">
        <f t="shared" ref="R19:R29" si="7">IF(AND(T19="○",COUNT(L19:P19)=$T$17),IF(OR(T$17=5,T$17=4),ROUND((SUM(L19:P19)-MAX(L19:P19)-MIN(L19:P19))/(T$17-2),2),ROUND(AVERAGE(L19:P19),2)),"")</f>
        <v/>
      </c>
      <c r="S19" s="81" t="str">
        <f t="shared" ref="S19:S29" si="8">IF(AND(T19="○",Q19&lt;&gt;"△",Q19&lt;&gt;"▲△",COUNT(L19:P19)=$T$17),IF(OR(T$17=5,T$17=4),ROUND((SUM(L19:P19)-MAX(L19:P19)-MIN(L19:P19))/(T$17-2),2),ROUND(AVERAGE(L19:P19),2)),IF(COUNTIF(T$18:T$29,"○")=1,R19,""))</f>
        <v/>
      </c>
      <c r="T19" s="82" t="str">
        <f t="shared" si="1"/>
        <v>×</v>
      </c>
      <c r="U19" s="77"/>
      <c r="V19" s="78"/>
      <c r="W19" s="78"/>
      <c r="X19" s="78"/>
      <c r="Y19" s="78"/>
      <c r="Z19" s="79"/>
      <c r="AA19" s="80" t="str">
        <f t="shared" ref="AA19:AA29" si="9">IF(AND(AC19="○",COUNT(U19:Y19)=$AC$17),IF(OR(AC$17=5,AC$17=4),ROUND((SUM(U19:Y19)-MAX(U19:Y19)-MIN(U19:Y19))/(AC$17-2),2),ROUND(AVERAGE(U19:Y19),2)),"")</f>
        <v/>
      </c>
      <c r="AB19" s="81" t="str">
        <f t="shared" ref="AB19:AB29" si="10">IF(AND(AC19="○",Z19&lt;&gt;"△",Z19&lt;&gt;"▲△",COUNT(U19:Y19)=$AC$17),IF(OR(AC$17=5,AC$17=4),ROUND((SUM(U19:Y19)-MAX(U19:Y19)-MIN(U19:Y19))/(AC$17-2),2),ROUND(AVERAGE(U19:Y19),2)),IF(COUNTIF(AC$18:AC$29,"○")=1,AA19,""))</f>
        <v/>
      </c>
      <c r="AC19" s="83" t="str">
        <f t="shared" si="2"/>
        <v>×</v>
      </c>
      <c r="AD19" s="109"/>
      <c r="AE19" s="110"/>
      <c r="AF19" s="110"/>
      <c r="AG19" s="110"/>
      <c r="AH19" s="111"/>
      <c r="AI19" s="79"/>
      <c r="AJ19" s="80" t="str">
        <f>IF(AND(AL19="○",COUNT(AD19:AH19)=$AL$17),IF(OR(AL$17=5,AL$17=4),ROUND((SUM(AD19:AH19)-MAX(AD19:AH19)-MIN(AD19:AH19))/(AL$17-2),2),ROUND(AVERAGE(AD19:AH19),2)),"")</f>
        <v/>
      </c>
      <c r="AK19" s="81" t="str">
        <f t="shared" ref="AK19:AK29" si="11">IF(AND(AL19="○",AI19&lt;&gt;"△",AI19&lt;&gt;"▲△",COUNT(AD19:AH19)=$AL$17),IF(OR(AL$17=5,AL$17=4),ROUND((SUM(AD19:AH19)-MAX(AD19:AH19)-MIN(AD19:AH19))/(AL$17-2),2),ROUND(AVERAGE(AD19:AH19),2)),IF(COUNTIF(AL$18:AL$29,"○")=1,AJ19,""))</f>
        <v/>
      </c>
      <c r="AL19" s="83" t="str">
        <f t="shared" si="3"/>
        <v>×</v>
      </c>
      <c r="AM19" s="77"/>
      <c r="AN19" s="78"/>
      <c r="AO19" s="78"/>
      <c r="AP19" s="78"/>
      <c r="AQ19" s="78"/>
      <c r="AR19" s="79"/>
      <c r="AS19" s="80" t="str">
        <f t="shared" ref="AS19:AS29" si="12">IF(AND(AV19="○",COUNT(AM19:AQ19)=$AV$17),IF(OR(AV$17=5,AV$17=4),ROUND((SUM(AM19:AQ19)-MAX(AM19:AQ19)-MIN(AM19:AQ19))/(AV$17-2),2),ROUND(AVERAGE(AM19:AQ19),2)),"")</f>
        <v/>
      </c>
      <c r="AT19" s="71" t="str">
        <f t="shared" ref="AT19:AT28" si="13">IF(AND(AV19="○",AR19&lt;&gt;"△",AR19&lt;&gt;"▲△",COUNT(AM19:AQ19)=$AV$17),IF(OR(AV$17=5,AV$17=4),ROUND((SUM(AM19:AQ19)-MAX(AM19:AQ19)-MIN(AM19:AQ19))/(AV$17-2),2),ROUND(AVERAGE(AM19:AQ19),2)),IF(COUNTIF(AV$18:AV$29,"○")=1,AS19,""))</f>
        <v/>
      </c>
      <c r="AU19" s="74"/>
      <c r="AV19" s="84" t="str">
        <f t="shared" si="4"/>
        <v>×</v>
      </c>
      <c r="BB19" s="20" t="s">
        <v>149</v>
      </c>
      <c r="BC19" s="100"/>
      <c r="BD19" s="21"/>
      <c r="BE19" s="135" t="s">
        <v>167</v>
      </c>
      <c r="BF19" s="135"/>
      <c r="BG19" s="135"/>
      <c r="BH19" s="135"/>
      <c r="BI19" s="135"/>
      <c r="BJ19" s="135"/>
      <c r="BK19" s="135"/>
      <c r="BL19" s="135"/>
      <c r="BM19" s="135"/>
      <c r="BN19" s="135"/>
      <c r="BO19" s="135"/>
      <c r="BP19" s="135"/>
      <c r="BQ19" s="135"/>
      <c r="BR19" s="135"/>
      <c r="BS19" s="136"/>
    </row>
    <row r="20" spans="2:71" ht="21" customHeight="1">
      <c r="B20" s="76">
        <v>3</v>
      </c>
      <c r="C20" s="77"/>
      <c r="D20" s="78"/>
      <c r="E20" s="78"/>
      <c r="F20" s="78"/>
      <c r="G20" s="78"/>
      <c r="H20" s="79"/>
      <c r="I20" s="80" t="str">
        <f t="shared" si="5"/>
        <v/>
      </c>
      <c r="J20" s="81" t="str">
        <f t="shared" si="6"/>
        <v/>
      </c>
      <c r="K20" s="82" t="str">
        <f t="shared" si="0"/>
        <v>×</v>
      </c>
      <c r="L20" s="77"/>
      <c r="M20" s="78"/>
      <c r="N20" s="78"/>
      <c r="O20" s="78"/>
      <c r="P20" s="78"/>
      <c r="Q20" s="79"/>
      <c r="R20" s="80" t="str">
        <f t="shared" si="7"/>
        <v/>
      </c>
      <c r="S20" s="81" t="str">
        <f t="shared" si="8"/>
        <v/>
      </c>
      <c r="T20" s="82" t="str">
        <f t="shared" si="1"/>
        <v>×</v>
      </c>
      <c r="U20" s="77"/>
      <c r="V20" s="78"/>
      <c r="W20" s="78"/>
      <c r="X20" s="78"/>
      <c r="Y20" s="78"/>
      <c r="Z20" s="79"/>
      <c r="AA20" s="80" t="str">
        <f t="shared" si="9"/>
        <v/>
      </c>
      <c r="AB20" s="81" t="str">
        <f t="shared" si="10"/>
        <v/>
      </c>
      <c r="AC20" s="83" t="str">
        <f t="shared" si="2"/>
        <v>×</v>
      </c>
      <c r="AD20" s="109"/>
      <c r="AE20" s="110"/>
      <c r="AF20" s="110"/>
      <c r="AG20" s="110"/>
      <c r="AH20" s="111"/>
      <c r="AI20" s="79"/>
      <c r="AJ20" s="80" t="str">
        <f t="shared" ref="AJ20:AJ29" si="14">IF(AND(AL20="○",COUNT(AD20:AH20)=$AL$17),IF(OR(AL$17=5,AL$17=4),ROUND((SUM(AD20:AH20)-MAX(AD20:AH20)-MIN(AD20:AH20))/(AL$17-2),2),ROUND(AVERAGE(AD20:AH20),2)),"")</f>
        <v/>
      </c>
      <c r="AK20" s="81" t="str">
        <f t="shared" si="11"/>
        <v/>
      </c>
      <c r="AL20" s="83" t="str">
        <f t="shared" si="3"/>
        <v>×</v>
      </c>
      <c r="AM20" s="77"/>
      <c r="AN20" s="78"/>
      <c r="AO20" s="78"/>
      <c r="AP20" s="78"/>
      <c r="AQ20" s="78"/>
      <c r="AR20" s="79"/>
      <c r="AS20" s="80" t="str">
        <f t="shared" si="12"/>
        <v/>
      </c>
      <c r="AT20" s="71" t="str">
        <f t="shared" si="13"/>
        <v/>
      </c>
      <c r="AU20" s="74"/>
      <c r="AV20" s="84" t="str">
        <f t="shared" si="4"/>
        <v>×</v>
      </c>
      <c r="BB20" s="85"/>
      <c r="BC20" s="12" t="s">
        <v>148</v>
      </c>
      <c r="BD20" s="12"/>
      <c r="BE20" s="12" t="s">
        <v>136</v>
      </c>
      <c r="BF20" s="12" t="s">
        <v>137</v>
      </c>
      <c r="BG20" s="12" t="s">
        <v>138</v>
      </c>
      <c r="BH20" s="12"/>
      <c r="BI20" s="12" t="s">
        <v>139</v>
      </c>
      <c r="BJ20" s="12" t="s">
        <v>140</v>
      </c>
      <c r="BK20" s="12" t="s">
        <v>141</v>
      </c>
      <c r="BL20" s="12" t="s">
        <v>142</v>
      </c>
      <c r="BM20" s="12"/>
      <c r="BN20" s="12" t="s">
        <v>143</v>
      </c>
      <c r="BO20" s="12" t="s">
        <v>144</v>
      </c>
      <c r="BP20" s="12" t="s">
        <v>145</v>
      </c>
      <c r="BQ20" s="12" t="s">
        <v>146</v>
      </c>
      <c r="BR20" s="12"/>
      <c r="BS20" s="86" t="s">
        <v>147</v>
      </c>
    </row>
    <row r="21" spans="2:71" ht="21" customHeight="1">
      <c r="B21" s="76">
        <v>4</v>
      </c>
      <c r="C21" s="77"/>
      <c r="D21" s="78"/>
      <c r="E21" s="78"/>
      <c r="F21" s="78"/>
      <c r="G21" s="78"/>
      <c r="H21" s="79"/>
      <c r="I21" s="80" t="str">
        <f t="shared" si="5"/>
        <v/>
      </c>
      <c r="J21" s="81" t="str">
        <f t="shared" si="6"/>
        <v/>
      </c>
      <c r="K21" s="82" t="str">
        <f t="shared" si="0"/>
        <v>×</v>
      </c>
      <c r="L21" s="77"/>
      <c r="M21" s="78"/>
      <c r="N21" s="78"/>
      <c r="O21" s="78"/>
      <c r="P21" s="78"/>
      <c r="Q21" s="79"/>
      <c r="R21" s="80" t="str">
        <f t="shared" si="7"/>
        <v/>
      </c>
      <c r="S21" s="81" t="str">
        <f t="shared" si="8"/>
        <v/>
      </c>
      <c r="T21" s="82" t="str">
        <f t="shared" si="1"/>
        <v>×</v>
      </c>
      <c r="U21" s="77"/>
      <c r="V21" s="78"/>
      <c r="W21" s="78"/>
      <c r="X21" s="78"/>
      <c r="Y21" s="78"/>
      <c r="Z21" s="79"/>
      <c r="AA21" s="80" t="str">
        <f t="shared" si="9"/>
        <v/>
      </c>
      <c r="AB21" s="81" t="str">
        <f t="shared" si="10"/>
        <v/>
      </c>
      <c r="AC21" s="83" t="str">
        <f t="shared" si="2"/>
        <v>×</v>
      </c>
      <c r="AD21" s="109"/>
      <c r="AE21" s="110"/>
      <c r="AF21" s="110"/>
      <c r="AG21" s="110"/>
      <c r="AH21" s="111"/>
      <c r="AI21" s="79"/>
      <c r="AJ21" s="80" t="str">
        <f t="shared" si="14"/>
        <v/>
      </c>
      <c r="AK21" s="81" t="str">
        <f t="shared" si="11"/>
        <v/>
      </c>
      <c r="AL21" s="83" t="str">
        <f t="shared" si="3"/>
        <v>×</v>
      </c>
      <c r="AM21" s="77"/>
      <c r="AN21" s="78"/>
      <c r="AO21" s="78"/>
      <c r="AP21" s="78"/>
      <c r="AQ21" s="78"/>
      <c r="AR21" s="79"/>
      <c r="AS21" s="80" t="str">
        <f t="shared" si="12"/>
        <v/>
      </c>
      <c r="AT21" s="71" t="str">
        <f t="shared" si="13"/>
        <v/>
      </c>
      <c r="AU21" s="74"/>
      <c r="AV21" s="84" t="str">
        <f t="shared" si="4"/>
        <v>×</v>
      </c>
      <c r="BB21" s="85" t="s">
        <v>160</v>
      </c>
      <c r="BC21" s="12">
        <f>IFERROR(BS21,"")</f>
        <v>1</v>
      </c>
      <c r="BD21" s="12"/>
      <c r="BE21" s="12">
        <f t="shared" ref="BE21:BS21" si="15">IF(BE28="","",_xlfn.RANK.EQ(BE28,BE$28:BE$32))</f>
        <v>1</v>
      </c>
      <c r="BF21" s="12">
        <f t="shared" si="15"/>
        <v>1</v>
      </c>
      <c r="BG21" s="12">
        <f t="shared" si="15"/>
        <v>1</v>
      </c>
      <c r="BH21" s="12"/>
      <c r="BI21" s="12">
        <f t="shared" si="15"/>
        <v>1</v>
      </c>
      <c r="BJ21" s="12">
        <f t="shared" si="15"/>
        <v>1</v>
      </c>
      <c r="BK21" s="12">
        <f t="shared" si="15"/>
        <v>1</v>
      </c>
      <c r="BL21" s="12">
        <f t="shared" si="15"/>
        <v>1</v>
      </c>
      <c r="BM21" s="12"/>
      <c r="BN21" s="12">
        <f t="shared" si="15"/>
        <v>1</v>
      </c>
      <c r="BO21" s="12">
        <f t="shared" si="15"/>
        <v>1</v>
      </c>
      <c r="BP21" s="12">
        <f t="shared" si="15"/>
        <v>1</v>
      </c>
      <c r="BQ21" s="12">
        <f t="shared" si="15"/>
        <v>1</v>
      </c>
      <c r="BR21" s="12"/>
      <c r="BS21" s="86">
        <f t="shared" si="15"/>
        <v>1</v>
      </c>
    </row>
    <row r="22" spans="2:71" ht="21" customHeight="1">
      <c r="B22" s="76">
        <v>5</v>
      </c>
      <c r="C22" s="77"/>
      <c r="D22" s="78"/>
      <c r="E22" s="78"/>
      <c r="F22" s="78"/>
      <c r="G22" s="78"/>
      <c r="H22" s="79"/>
      <c r="I22" s="80" t="str">
        <f t="shared" si="5"/>
        <v/>
      </c>
      <c r="J22" s="81" t="str">
        <f t="shared" si="6"/>
        <v/>
      </c>
      <c r="K22" s="82" t="str">
        <f t="shared" si="0"/>
        <v>×</v>
      </c>
      <c r="L22" s="77"/>
      <c r="M22" s="78"/>
      <c r="N22" s="78"/>
      <c r="O22" s="78"/>
      <c r="P22" s="78"/>
      <c r="Q22" s="79"/>
      <c r="R22" s="80" t="str">
        <f t="shared" si="7"/>
        <v/>
      </c>
      <c r="S22" s="81" t="str">
        <f t="shared" si="8"/>
        <v/>
      </c>
      <c r="T22" s="82" t="str">
        <f t="shared" si="1"/>
        <v>×</v>
      </c>
      <c r="U22" s="77"/>
      <c r="V22" s="78"/>
      <c r="W22" s="78"/>
      <c r="X22" s="78"/>
      <c r="Y22" s="78"/>
      <c r="Z22" s="79"/>
      <c r="AA22" s="80" t="str">
        <f t="shared" si="9"/>
        <v/>
      </c>
      <c r="AB22" s="81" t="str">
        <f t="shared" si="10"/>
        <v/>
      </c>
      <c r="AC22" s="83" t="str">
        <f t="shared" si="2"/>
        <v>×</v>
      </c>
      <c r="AD22" s="109"/>
      <c r="AE22" s="110"/>
      <c r="AF22" s="110"/>
      <c r="AG22" s="110"/>
      <c r="AH22" s="111"/>
      <c r="AI22" s="79"/>
      <c r="AJ22" s="80" t="str">
        <f t="shared" si="14"/>
        <v/>
      </c>
      <c r="AK22" s="81" t="str">
        <f t="shared" si="11"/>
        <v/>
      </c>
      <c r="AL22" s="83" t="str">
        <f t="shared" si="3"/>
        <v>×</v>
      </c>
      <c r="AM22" s="77"/>
      <c r="AN22" s="78"/>
      <c r="AO22" s="78"/>
      <c r="AP22" s="78"/>
      <c r="AQ22" s="78"/>
      <c r="AR22" s="79"/>
      <c r="AS22" s="80" t="str">
        <f t="shared" si="12"/>
        <v/>
      </c>
      <c r="AT22" s="71" t="str">
        <f t="shared" si="13"/>
        <v/>
      </c>
      <c r="AU22" s="74"/>
      <c r="AV22" s="84" t="str">
        <f t="shared" si="4"/>
        <v>×</v>
      </c>
      <c r="BB22" s="85" t="s">
        <v>161</v>
      </c>
      <c r="BC22" s="12">
        <f>IFERROR(BS22,"")</f>
        <v>1</v>
      </c>
      <c r="BD22" s="12"/>
      <c r="BE22" s="12">
        <f t="shared" ref="BE22:BS22" si="16">IF(BE29="","",_xlfn.RANK.EQ(BE29,BE$28:BE$32))</f>
        <v>1</v>
      </c>
      <c r="BF22" s="12">
        <f t="shared" si="16"/>
        <v>1</v>
      </c>
      <c r="BG22" s="12">
        <f t="shared" si="16"/>
        <v>1</v>
      </c>
      <c r="BH22" s="12"/>
      <c r="BI22" s="12">
        <f t="shared" si="16"/>
        <v>1</v>
      </c>
      <c r="BJ22" s="12">
        <f t="shared" si="16"/>
        <v>1</v>
      </c>
      <c r="BK22" s="12">
        <f t="shared" si="16"/>
        <v>1</v>
      </c>
      <c r="BL22" s="12">
        <f t="shared" si="16"/>
        <v>1</v>
      </c>
      <c r="BM22" s="12"/>
      <c r="BN22" s="12">
        <f t="shared" si="16"/>
        <v>1</v>
      </c>
      <c r="BO22" s="12">
        <f t="shared" si="16"/>
        <v>1</v>
      </c>
      <c r="BP22" s="12">
        <f t="shared" si="16"/>
        <v>1</v>
      </c>
      <c r="BQ22" s="12">
        <f t="shared" si="16"/>
        <v>1</v>
      </c>
      <c r="BR22" s="12"/>
      <c r="BS22" s="86">
        <f t="shared" si="16"/>
        <v>1</v>
      </c>
    </row>
    <row r="23" spans="2:71" ht="21" customHeight="1">
      <c r="B23" s="76">
        <v>6</v>
      </c>
      <c r="C23" s="77"/>
      <c r="D23" s="78"/>
      <c r="E23" s="78"/>
      <c r="F23" s="78"/>
      <c r="G23" s="78"/>
      <c r="H23" s="79"/>
      <c r="I23" s="80" t="str">
        <f t="shared" si="5"/>
        <v/>
      </c>
      <c r="J23" s="81" t="str">
        <f t="shared" si="6"/>
        <v/>
      </c>
      <c r="K23" s="82" t="str">
        <f t="shared" si="0"/>
        <v>×</v>
      </c>
      <c r="L23" s="77"/>
      <c r="M23" s="78"/>
      <c r="N23" s="78"/>
      <c r="O23" s="78"/>
      <c r="P23" s="78"/>
      <c r="Q23" s="79"/>
      <c r="R23" s="80" t="str">
        <f t="shared" si="7"/>
        <v/>
      </c>
      <c r="S23" s="81" t="str">
        <f t="shared" si="8"/>
        <v/>
      </c>
      <c r="T23" s="82" t="str">
        <f t="shared" si="1"/>
        <v>×</v>
      </c>
      <c r="U23" s="77"/>
      <c r="V23" s="78"/>
      <c r="W23" s="78"/>
      <c r="X23" s="78"/>
      <c r="Y23" s="78"/>
      <c r="Z23" s="79"/>
      <c r="AA23" s="80" t="str">
        <f t="shared" si="9"/>
        <v/>
      </c>
      <c r="AB23" s="81" t="str">
        <f t="shared" si="10"/>
        <v/>
      </c>
      <c r="AC23" s="83" t="str">
        <f t="shared" si="2"/>
        <v>×</v>
      </c>
      <c r="AD23" s="109"/>
      <c r="AE23" s="110"/>
      <c r="AF23" s="110"/>
      <c r="AG23" s="110"/>
      <c r="AH23" s="111"/>
      <c r="AI23" s="79"/>
      <c r="AJ23" s="80" t="str">
        <f t="shared" si="14"/>
        <v/>
      </c>
      <c r="AK23" s="81" t="str">
        <f t="shared" si="11"/>
        <v/>
      </c>
      <c r="AL23" s="83" t="str">
        <f t="shared" si="3"/>
        <v>×</v>
      </c>
      <c r="AM23" s="77"/>
      <c r="AN23" s="78"/>
      <c r="AO23" s="78"/>
      <c r="AP23" s="78"/>
      <c r="AQ23" s="78"/>
      <c r="AR23" s="79"/>
      <c r="AS23" s="80" t="str">
        <f t="shared" si="12"/>
        <v/>
      </c>
      <c r="AT23" s="71" t="str">
        <f t="shared" si="13"/>
        <v/>
      </c>
      <c r="AU23" s="74"/>
      <c r="AV23" s="84" t="str">
        <f t="shared" si="4"/>
        <v>×</v>
      </c>
      <c r="BB23" s="85" t="s">
        <v>162</v>
      </c>
      <c r="BC23" s="12">
        <f>IFERROR(BS23,"")</f>
        <v>1</v>
      </c>
      <c r="BD23" s="12"/>
      <c r="BE23" s="12">
        <f t="shared" ref="BE23:BS23" si="17">IF(BE30="","",_xlfn.RANK.EQ(BE30,BE$28:BE$32))</f>
        <v>1</v>
      </c>
      <c r="BF23" s="12">
        <f t="shared" si="17"/>
        <v>1</v>
      </c>
      <c r="BG23" s="12">
        <f t="shared" si="17"/>
        <v>1</v>
      </c>
      <c r="BH23" s="12"/>
      <c r="BI23" s="12">
        <f t="shared" si="17"/>
        <v>1</v>
      </c>
      <c r="BJ23" s="12">
        <f t="shared" si="17"/>
        <v>1</v>
      </c>
      <c r="BK23" s="12">
        <f t="shared" si="17"/>
        <v>1</v>
      </c>
      <c r="BL23" s="12">
        <f t="shared" si="17"/>
        <v>1</v>
      </c>
      <c r="BM23" s="12"/>
      <c r="BN23" s="12">
        <f t="shared" si="17"/>
        <v>1</v>
      </c>
      <c r="BO23" s="12">
        <f t="shared" si="17"/>
        <v>1</v>
      </c>
      <c r="BP23" s="12">
        <f t="shared" si="17"/>
        <v>1</v>
      </c>
      <c r="BQ23" s="12">
        <f t="shared" si="17"/>
        <v>1</v>
      </c>
      <c r="BR23" s="12"/>
      <c r="BS23" s="86">
        <f t="shared" si="17"/>
        <v>1</v>
      </c>
    </row>
    <row r="24" spans="2:71" ht="21" customHeight="1">
      <c r="B24" s="76">
        <v>7</v>
      </c>
      <c r="C24" s="77"/>
      <c r="D24" s="78"/>
      <c r="E24" s="78"/>
      <c r="F24" s="78"/>
      <c r="G24" s="78"/>
      <c r="H24" s="79"/>
      <c r="I24" s="80" t="str">
        <f t="shared" si="5"/>
        <v/>
      </c>
      <c r="J24" s="81" t="str">
        <f t="shared" si="6"/>
        <v/>
      </c>
      <c r="K24" s="82" t="str">
        <f t="shared" si="0"/>
        <v>×</v>
      </c>
      <c r="L24" s="77"/>
      <c r="M24" s="78"/>
      <c r="N24" s="78"/>
      <c r="O24" s="78"/>
      <c r="P24" s="78"/>
      <c r="Q24" s="79"/>
      <c r="R24" s="80" t="str">
        <f t="shared" si="7"/>
        <v/>
      </c>
      <c r="S24" s="81" t="str">
        <f t="shared" si="8"/>
        <v/>
      </c>
      <c r="T24" s="82" t="str">
        <f t="shared" si="1"/>
        <v>×</v>
      </c>
      <c r="U24" s="77"/>
      <c r="V24" s="78"/>
      <c r="W24" s="78"/>
      <c r="X24" s="78"/>
      <c r="Y24" s="78"/>
      <c r="Z24" s="79"/>
      <c r="AA24" s="80" t="str">
        <f t="shared" si="9"/>
        <v/>
      </c>
      <c r="AB24" s="81" t="str">
        <f t="shared" si="10"/>
        <v/>
      </c>
      <c r="AC24" s="83" t="str">
        <f t="shared" si="2"/>
        <v>×</v>
      </c>
      <c r="AD24" s="109"/>
      <c r="AE24" s="110"/>
      <c r="AF24" s="110"/>
      <c r="AG24" s="110"/>
      <c r="AH24" s="111"/>
      <c r="AI24" s="79"/>
      <c r="AJ24" s="80" t="str">
        <f t="shared" si="14"/>
        <v/>
      </c>
      <c r="AK24" s="81" t="str">
        <f t="shared" si="11"/>
        <v/>
      </c>
      <c r="AL24" s="83" t="str">
        <f t="shared" si="3"/>
        <v>×</v>
      </c>
      <c r="AM24" s="77"/>
      <c r="AN24" s="78"/>
      <c r="AO24" s="78"/>
      <c r="AP24" s="78"/>
      <c r="AQ24" s="78"/>
      <c r="AR24" s="79"/>
      <c r="AS24" s="80" t="str">
        <f t="shared" si="12"/>
        <v/>
      </c>
      <c r="AT24" s="71" t="str">
        <f t="shared" si="13"/>
        <v/>
      </c>
      <c r="AU24" s="74"/>
      <c r="AV24" s="84" t="str">
        <f t="shared" si="4"/>
        <v>×</v>
      </c>
      <c r="BB24" s="85" t="s">
        <v>163</v>
      </c>
      <c r="BC24" s="12">
        <f>IFERROR(BS24,"")</f>
        <v>1</v>
      </c>
      <c r="BD24" s="12"/>
      <c r="BE24" s="12">
        <f t="shared" ref="BE24:BS24" si="18">IF(BE31="","",_xlfn.RANK.EQ(BE31,BE$28:BE$32))</f>
        <v>1</v>
      </c>
      <c r="BF24" s="12">
        <f t="shared" si="18"/>
        <v>1</v>
      </c>
      <c r="BG24" s="12">
        <f t="shared" si="18"/>
        <v>1</v>
      </c>
      <c r="BH24" s="12"/>
      <c r="BI24" s="12">
        <f t="shared" si="18"/>
        <v>1</v>
      </c>
      <c r="BJ24" s="12">
        <f t="shared" si="18"/>
        <v>1</v>
      </c>
      <c r="BK24" s="12">
        <f t="shared" si="18"/>
        <v>1</v>
      </c>
      <c r="BL24" s="12">
        <f t="shared" si="18"/>
        <v>1</v>
      </c>
      <c r="BM24" s="12"/>
      <c r="BN24" s="12">
        <f t="shared" si="18"/>
        <v>1</v>
      </c>
      <c r="BO24" s="12">
        <f t="shared" si="18"/>
        <v>1</v>
      </c>
      <c r="BP24" s="12">
        <f t="shared" si="18"/>
        <v>1</v>
      </c>
      <c r="BQ24" s="12">
        <f t="shared" si="18"/>
        <v>1</v>
      </c>
      <c r="BR24" s="12"/>
      <c r="BS24" s="86">
        <f t="shared" si="18"/>
        <v>1</v>
      </c>
    </row>
    <row r="25" spans="2:71" ht="21" customHeight="1">
      <c r="B25" s="76">
        <v>8</v>
      </c>
      <c r="C25" s="77"/>
      <c r="D25" s="78"/>
      <c r="E25" s="78"/>
      <c r="F25" s="78"/>
      <c r="G25" s="78"/>
      <c r="H25" s="79"/>
      <c r="I25" s="80" t="str">
        <f t="shared" si="5"/>
        <v/>
      </c>
      <c r="J25" s="81" t="str">
        <f t="shared" si="6"/>
        <v/>
      </c>
      <c r="K25" s="82" t="str">
        <f t="shared" si="0"/>
        <v>×</v>
      </c>
      <c r="L25" s="77"/>
      <c r="M25" s="78"/>
      <c r="N25" s="78"/>
      <c r="O25" s="78"/>
      <c r="P25" s="78"/>
      <c r="Q25" s="79"/>
      <c r="R25" s="80" t="str">
        <f t="shared" si="7"/>
        <v/>
      </c>
      <c r="S25" s="81" t="str">
        <f t="shared" si="8"/>
        <v/>
      </c>
      <c r="T25" s="82" t="str">
        <f t="shared" si="1"/>
        <v>×</v>
      </c>
      <c r="U25" s="77"/>
      <c r="V25" s="78"/>
      <c r="W25" s="78"/>
      <c r="X25" s="78"/>
      <c r="Y25" s="78"/>
      <c r="Z25" s="79"/>
      <c r="AA25" s="80" t="str">
        <f t="shared" si="9"/>
        <v/>
      </c>
      <c r="AB25" s="81" t="str">
        <f t="shared" si="10"/>
        <v/>
      </c>
      <c r="AC25" s="83" t="str">
        <f t="shared" si="2"/>
        <v>×</v>
      </c>
      <c r="AD25" s="109"/>
      <c r="AE25" s="110"/>
      <c r="AF25" s="110"/>
      <c r="AG25" s="110"/>
      <c r="AH25" s="111"/>
      <c r="AI25" s="79"/>
      <c r="AJ25" s="80" t="str">
        <f t="shared" si="14"/>
        <v/>
      </c>
      <c r="AK25" s="81" t="str">
        <f t="shared" si="11"/>
        <v/>
      </c>
      <c r="AL25" s="83" t="str">
        <f t="shared" si="3"/>
        <v>×</v>
      </c>
      <c r="AM25" s="77"/>
      <c r="AN25" s="78"/>
      <c r="AO25" s="78"/>
      <c r="AP25" s="78"/>
      <c r="AQ25" s="78"/>
      <c r="AR25" s="79"/>
      <c r="AS25" s="80" t="str">
        <f t="shared" si="12"/>
        <v/>
      </c>
      <c r="AT25" s="71" t="str">
        <f t="shared" si="13"/>
        <v/>
      </c>
      <c r="AU25" s="74"/>
      <c r="AV25" s="84" t="str">
        <f t="shared" si="4"/>
        <v>×</v>
      </c>
      <c r="BB25" s="85" t="s">
        <v>164</v>
      </c>
      <c r="BC25" s="12">
        <f>IFERROR(BS25,"")</f>
        <v>1</v>
      </c>
      <c r="BD25" s="12"/>
      <c r="BE25" s="12">
        <f t="shared" ref="BE25:BS25" si="19">IF(BE32="","",_xlfn.RANK.EQ(BE32,BE$28:BE$32))</f>
        <v>1</v>
      </c>
      <c r="BF25" s="12">
        <f t="shared" si="19"/>
        <v>1</v>
      </c>
      <c r="BG25" s="12">
        <f t="shared" si="19"/>
        <v>1</v>
      </c>
      <c r="BH25" s="12"/>
      <c r="BI25" s="12">
        <f t="shared" si="19"/>
        <v>1</v>
      </c>
      <c r="BJ25" s="12">
        <f t="shared" si="19"/>
        <v>1</v>
      </c>
      <c r="BK25" s="12">
        <f t="shared" si="19"/>
        <v>1</v>
      </c>
      <c r="BL25" s="12">
        <f t="shared" si="19"/>
        <v>1</v>
      </c>
      <c r="BM25" s="12"/>
      <c r="BN25" s="12">
        <f t="shared" si="19"/>
        <v>1</v>
      </c>
      <c r="BO25" s="12">
        <f t="shared" si="19"/>
        <v>1</v>
      </c>
      <c r="BP25" s="12">
        <f t="shared" si="19"/>
        <v>1</v>
      </c>
      <c r="BQ25" s="12">
        <f t="shared" si="19"/>
        <v>1</v>
      </c>
      <c r="BR25" s="12"/>
      <c r="BS25" s="86">
        <f t="shared" si="19"/>
        <v>1</v>
      </c>
    </row>
    <row r="26" spans="2:71" ht="21" customHeight="1">
      <c r="B26" s="76">
        <v>9</v>
      </c>
      <c r="C26" s="77"/>
      <c r="D26" s="78"/>
      <c r="E26" s="78"/>
      <c r="F26" s="78"/>
      <c r="G26" s="78"/>
      <c r="H26" s="79"/>
      <c r="I26" s="80" t="str">
        <f t="shared" si="5"/>
        <v/>
      </c>
      <c r="J26" s="81" t="str">
        <f t="shared" si="6"/>
        <v/>
      </c>
      <c r="K26" s="82" t="str">
        <f t="shared" si="0"/>
        <v>×</v>
      </c>
      <c r="L26" s="77"/>
      <c r="M26" s="78"/>
      <c r="N26" s="78"/>
      <c r="O26" s="78"/>
      <c r="P26" s="78"/>
      <c r="Q26" s="79"/>
      <c r="R26" s="80" t="str">
        <f t="shared" si="7"/>
        <v/>
      </c>
      <c r="S26" s="81" t="str">
        <f t="shared" si="8"/>
        <v/>
      </c>
      <c r="T26" s="82" t="str">
        <f t="shared" si="1"/>
        <v>×</v>
      </c>
      <c r="U26" s="77"/>
      <c r="V26" s="78"/>
      <c r="W26" s="78"/>
      <c r="X26" s="78"/>
      <c r="Y26" s="78"/>
      <c r="Z26" s="79"/>
      <c r="AA26" s="80" t="str">
        <f t="shared" si="9"/>
        <v/>
      </c>
      <c r="AB26" s="81" t="str">
        <f t="shared" si="10"/>
        <v/>
      </c>
      <c r="AC26" s="83" t="str">
        <f t="shared" si="2"/>
        <v>×</v>
      </c>
      <c r="AD26" s="109"/>
      <c r="AE26" s="110"/>
      <c r="AF26" s="110"/>
      <c r="AG26" s="110"/>
      <c r="AH26" s="111"/>
      <c r="AI26" s="79"/>
      <c r="AJ26" s="80" t="str">
        <f t="shared" si="14"/>
        <v/>
      </c>
      <c r="AK26" s="81" t="str">
        <f t="shared" si="11"/>
        <v/>
      </c>
      <c r="AL26" s="83" t="str">
        <f t="shared" si="3"/>
        <v>×</v>
      </c>
      <c r="AM26" s="77"/>
      <c r="AN26" s="78"/>
      <c r="AO26" s="78"/>
      <c r="AP26" s="78"/>
      <c r="AQ26" s="78"/>
      <c r="AR26" s="79"/>
      <c r="AS26" s="80" t="str">
        <f t="shared" si="12"/>
        <v/>
      </c>
      <c r="AT26" s="71" t="str">
        <f t="shared" si="13"/>
        <v/>
      </c>
      <c r="AU26" s="74"/>
      <c r="AV26" s="84" t="str">
        <f t="shared" si="4"/>
        <v>×</v>
      </c>
      <c r="BB26" s="85"/>
      <c r="BC26" s="12"/>
      <c r="BD26" s="12"/>
      <c r="BE26" s="12" t="s">
        <v>166</v>
      </c>
      <c r="BF26" s="12"/>
      <c r="BG26" s="12"/>
      <c r="BH26" s="12" t="s">
        <v>180</v>
      </c>
      <c r="BI26" s="12"/>
      <c r="BJ26" s="12"/>
      <c r="BK26" s="12"/>
      <c r="BL26" s="12"/>
      <c r="BM26" s="12"/>
      <c r="BN26" s="12"/>
      <c r="BO26" s="12"/>
      <c r="BP26" s="12"/>
      <c r="BQ26" s="12"/>
      <c r="BR26" s="12"/>
      <c r="BS26" s="86"/>
    </row>
    <row r="27" spans="2:71" ht="21" customHeight="1">
      <c r="B27" s="76">
        <v>10</v>
      </c>
      <c r="C27" s="77"/>
      <c r="D27" s="78"/>
      <c r="E27" s="78"/>
      <c r="F27" s="78"/>
      <c r="G27" s="78"/>
      <c r="H27" s="79"/>
      <c r="I27" s="80" t="str">
        <f t="shared" si="5"/>
        <v/>
      </c>
      <c r="J27" s="81" t="str">
        <f t="shared" si="6"/>
        <v/>
      </c>
      <c r="K27" s="82" t="str">
        <f t="shared" si="0"/>
        <v>×</v>
      </c>
      <c r="L27" s="77"/>
      <c r="M27" s="78"/>
      <c r="N27" s="78"/>
      <c r="O27" s="78"/>
      <c r="P27" s="78"/>
      <c r="Q27" s="79"/>
      <c r="R27" s="80" t="str">
        <f t="shared" si="7"/>
        <v/>
      </c>
      <c r="S27" s="81" t="str">
        <f t="shared" si="8"/>
        <v/>
      </c>
      <c r="T27" s="82" t="str">
        <f t="shared" si="1"/>
        <v>×</v>
      </c>
      <c r="U27" s="77"/>
      <c r="V27" s="78"/>
      <c r="W27" s="78"/>
      <c r="X27" s="78"/>
      <c r="Y27" s="78"/>
      <c r="Z27" s="79"/>
      <c r="AA27" s="80" t="str">
        <f t="shared" si="9"/>
        <v/>
      </c>
      <c r="AB27" s="81" t="str">
        <f t="shared" si="10"/>
        <v/>
      </c>
      <c r="AC27" s="83" t="str">
        <f t="shared" si="2"/>
        <v>×</v>
      </c>
      <c r="AD27" s="112"/>
      <c r="AE27" s="113"/>
      <c r="AF27" s="113"/>
      <c r="AG27" s="113"/>
      <c r="AH27" s="114"/>
      <c r="AI27" s="79"/>
      <c r="AJ27" s="80" t="str">
        <f t="shared" si="14"/>
        <v/>
      </c>
      <c r="AK27" s="81" t="str">
        <f t="shared" si="11"/>
        <v/>
      </c>
      <c r="AL27" s="83" t="str">
        <f t="shared" si="3"/>
        <v>×</v>
      </c>
      <c r="AM27" s="77"/>
      <c r="AN27" s="78"/>
      <c r="AO27" s="78"/>
      <c r="AP27" s="78"/>
      <c r="AQ27" s="78"/>
      <c r="AR27" s="79"/>
      <c r="AS27" s="80" t="str">
        <f t="shared" si="12"/>
        <v/>
      </c>
      <c r="AT27" s="71" t="str">
        <f t="shared" si="13"/>
        <v/>
      </c>
      <c r="AU27" s="74"/>
      <c r="AV27" s="84" t="str">
        <f t="shared" si="4"/>
        <v>×</v>
      </c>
      <c r="BB27" s="85"/>
      <c r="BC27" s="12"/>
      <c r="BD27" s="12" t="s">
        <v>168</v>
      </c>
      <c r="BE27" s="12" t="s">
        <v>136</v>
      </c>
      <c r="BF27" s="12" t="s">
        <v>137</v>
      </c>
      <c r="BG27" s="12" t="s">
        <v>138</v>
      </c>
      <c r="BH27" s="12"/>
      <c r="BI27" s="12" t="s">
        <v>139</v>
      </c>
      <c r="BJ27" s="12" t="s">
        <v>140</v>
      </c>
      <c r="BK27" s="12" t="s">
        <v>141</v>
      </c>
      <c r="BL27" s="12" t="s">
        <v>142</v>
      </c>
      <c r="BM27" s="12"/>
      <c r="BN27" s="12" t="s">
        <v>143</v>
      </c>
      <c r="BO27" s="12" t="s">
        <v>144</v>
      </c>
      <c r="BP27" s="12" t="s">
        <v>145</v>
      </c>
      <c r="BQ27" s="12" t="s">
        <v>146</v>
      </c>
      <c r="BR27" s="12"/>
      <c r="BS27" s="86" t="s">
        <v>147</v>
      </c>
    </row>
    <row r="28" spans="2:71" ht="21" customHeight="1">
      <c r="B28" s="76">
        <v>11</v>
      </c>
      <c r="C28" s="77"/>
      <c r="D28" s="78"/>
      <c r="E28" s="78"/>
      <c r="F28" s="78"/>
      <c r="G28" s="78"/>
      <c r="H28" s="79"/>
      <c r="I28" s="80" t="str">
        <f t="shared" si="5"/>
        <v/>
      </c>
      <c r="J28" s="81" t="str">
        <f t="shared" si="6"/>
        <v/>
      </c>
      <c r="K28" s="82" t="str">
        <f t="shared" si="0"/>
        <v>×</v>
      </c>
      <c r="L28" s="77"/>
      <c r="M28" s="78"/>
      <c r="N28" s="78"/>
      <c r="O28" s="78"/>
      <c r="P28" s="78"/>
      <c r="Q28" s="79"/>
      <c r="R28" s="80" t="str">
        <f t="shared" si="7"/>
        <v/>
      </c>
      <c r="S28" s="81" t="str">
        <f t="shared" si="8"/>
        <v/>
      </c>
      <c r="T28" s="82" t="str">
        <f t="shared" si="1"/>
        <v>×</v>
      </c>
      <c r="U28" s="77"/>
      <c r="V28" s="78"/>
      <c r="W28" s="78"/>
      <c r="X28" s="78"/>
      <c r="Y28" s="78"/>
      <c r="Z28" s="79"/>
      <c r="AA28" s="80" t="str">
        <f t="shared" si="9"/>
        <v/>
      </c>
      <c r="AB28" s="81" t="str">
        <f t="shared" si="10"/>
        <v/>
      </c>
      <c r="AC28" s="82" t="str">
        <f t="shared" si="2"/>
        <v>×</v>
      </c>
      <c r="AD28" s="77"/>
      <c r="AE28" s="78"/>
      <c r="AF28" s="78"/>
      <c r="AG28" s="78"/>
      <c r="AH28" s="78"/>
      <c r="AI28" s="79"/>
      <c r="AJ28" s="80" t="str">
        <f t="shared" si="14"/>
        <v/>
      </c>
      <c r="AK28" s="81" t="str">
        <f t="shared" si="11"/>
        <v/>
      </c>
      <c r="AL28" s="83" t="str">
        <f t="shared" si="3"/>
        <v>×</v>
      </c>
      <c r="AM28" s="77"/>
      <c r="AN28" s="78"/>
      <c r="AO28" s="78"/>
      <c r="AP28" s="78"/>
      <c r="AQ28" s="78"/>
      <c r="AR28" s="79"/>
      <c r="AS28" s="80" t="str">
        <f t="shared" si="12"/>
        <v/>
      </c>
      <c r="AT28" s="71" t="str">
        <f t="shared" si="13"/>
        <v/>
      </c>
      <c r="AU28" s="74"/>
      <c r="AV28" s="84" t="str">
        <f t="shared" si="4"/>
        <v>×</v>
      </c>
      <c r="BB28" s="85" t="s">
        <v>160</v>
      </c>
      <c r="BC28" s="12"/>
      <c r="BD28" s="87" t="str">
        <f>H15</f>
        <v/>
      </c>
      <c r="BE28" s="87">
        <f>IF(BD28="",0,BD28*1000+BE36)</f>
        <v>0</v>
      </c>
      <c r="BF28" s="87">
        <f t="shared" ref="BF28:BQ28" si="20">BE28*1000+BF36</f>
        <v>0</v>
      </c>
      <c r="BG28" s="87">
        <f t="shared" si="20"/>
        <v>0</v>
      </c>
      <c r="BH28" s="87">
        <f>_xlfn.RANK.EQ(BG28,$BG$28:$BG$32,1)</f>
        <v>1</v>
      </c>
      <c r="BI28" s="87">
        <f>BH28*100+BI36</f>
        <v>100</v>
      </c>
      <c r="BJ28" s="87">
        <f>BI28*1000+BJ36</f>
        <v>100000</v>
      </c>
      <c r="BK28" s="87">
        <f t="shared" si="20"/>
        <v>100000000</v>
      </c>
      <c r="BL28" s="87">
        <f t="shared" si="20"/>
        <v>100000000000</v>
      </c>
      <c r="BM28" s="87">
        <f>_xlfn.RANK.EQ(BL28,$BL$28:$BL$32,1)</f>
        <v>1</v>
      </c>
      <c r="BN28" s="87">
        <f>BM28*100+BN36</f>
        <v>100</v>
      </c>
      <c r="BO28" s="87">
        <f t="shared" si="20"/>
        <v>100000</v>
      </c>
      <c r="BP28" s="87">
        <f t="shared" si="20"/>
        <v>100000000</v>
      </c>
      <c r="BQ28" s="87">
        <f t="shared" si="20"/>
        <v>100000000000</v>
      </c>
      <c r="BR28" s="87">
        <f>_xlfn.RANK.EQ(BQ28,$BQ$28:$BQ$32,1)</f>
        <v>1</v>
      </c>
      <c r="BS28" s="88">
        <f>BQ28*1000+BS36</f>
        <v>100000000000000</v>
      </c>
    </row>
    <row r="29" spans="2:71" ht="21" customHeight="1">
      <c r="B29" s="89">
        <v>12</v>
      </c>
      <c r="C29" s="90"/>
      <c r="D29" s="91"/>
      <c r="E29" s="91"/>
      <c r="F29" s="91"/>
      <c r="G29" s="91"/>
      <c r="H29" s="92"/>
      <c r="I29" s="93" t="str">
        <f t="shared" si="5"/>
        <v/>
      </c>
      <c r="J29" s="94" t="str">
        <f t="shared" si="6"/>
        <v/>
      </c>
      <c r="K29" s="82" t="str">
        <f t="shared" si="0"/>
        <v>×</v>
      </c>
      <c r="L29" s="90"/>
      <c r="M29" s="91"/>
      <c r="N29" s="91"/>
      <c r="O29" s="91"/>
      <c r="P29" s="91"/>
      <c r="Q29" s="92"/>
      <c r="R29" s="93" t="str">
        <f t="shared" si="7"/>
        <v/>
      </c>
      <c r="S29" s="94" t="str">
        <f t="shared" si="8"/>
        <v/>
      </c>
      <c r="T29" s="82" t="str">
        <f t="shared" si="1"/>
        <v>×</v>
      </c>
      <c r="U29" s="90"/>
      <c r="V29" s="91"/>
      <c r="W29" s="91"/>
      <c r="X29" s="91"/>
      <c r="Y29" s="91"/>
      <c r="Z29" s="92"/>
      <c r="AA29" s="93" t="str">
        <f t="shared" si="9"/>
        <v/>
      </c>
      <c r="AB29" s="94" t="str">
        <f t="shared" si="10"/>
        <v/>
      </c>
      <c r="AC29" s="82" t="str">
        <f t="shared" si="2"/>
        <v>×</v>
      </c>
      <c r="AD29" s="90"/>
      <c r="AE29" s="91"/>
      <c r="AF29" s="91"/>
      <c r="AG29" s="91"/>
      <c r="AH29" s="91"/>
      <c r="AI29" s="92"/>
      <c r="AJ29" s="93" t="str">
        <f t="shared" si="14"/>
        <v/>
      </c>
      <c r="AK29" s="94" t="str">
        <f t="shared" si="11"/>
        <v/>
      </c>
      <c r="AL29" s="83" t="str">
        <f t="shared" si="3"/>
        <v>×</v>
      </c>
      <c r="AM29" s="90"/>
      <c r="AN29" s="91"/>
      <c r="AO29" s="91"/>
      <c r="AP29" s="91"/>
      <c r="AQ29" s="91"/>
      <c r="AR29" s="92"/>
      <c r="AS29" s="93" t="str">
        <f t="shared" si="12"/>
        <v/>
      </c>
      <c r="AT29" s="71" t="str">
        <f>IF(AND(AV29="○",AR29&lt;&gt;"△",AR29&lt;&gt;"▲△",COUNT(AM29:AQ29)=$AV$17),IF(OR(AV$17=5,AV$17=4),ROUND((SUM(AM29:AQ29)-MAX(AM29:AQ29)-MIN(AM29:AQ29))/(AV$17-2),2),ROUND(AVERAGE(AM29:AQ29),2)),IF(COUNTIF(AV$18:AV$29,"○")=1,AS29,""))</f>
        <v/>
      </c>
      <c r="AU29" s="74"/>
      <c r="AV29" s="84" t="str">
        <f t="shared" si="4"/>
        <v>×</v>
      </c>
      <c r="BB29" s="85" t="s">
        <v>161</v>
      </c>
      <c r="BC29" s="12"/>
      <c r="BD29" s="87" t="str">
        <f>Q15</f>
        <v/>
      </c>
      <c r="BE29" s="87">
        <f>IF(BD29="",0,BD29*1000+BE37)</f>
        <v>0</v>
      </c>
      <c r="BF29" s="87">
        <f t="shared" ref="BF29:BQ32" si="21">BE29*1000+BF37</f>
        <v>0</v>
      </c>
      <c r="BG29" s="87">
        <f t="shared" si="21"/>
        <v>0</v>
      </c>
      <c r="BH29" s="87">
        <f>_xlfn.RANK.EQ(BG29,$BG$28:$BG$32,1)</f>
        <v>1</v>
      </c>
      <c r="BI29" s="87">
        <f>BH29*100+BI37</f>
        <v>100</v>
      </c>
      <c r="BJ29" s="87">
        <f>BI29*1000+BJ37</f>
        <v>100000</v>
      </c>
      <c r="BK29" s="87">
        <f t="shared" si="21"/>
        <v>100000000</v>
      </c>
      <c r="BL29" s="87">
        <f t="shared" si="21"/>
        <v>100000000000</v>
      </c>
      <c r="BM29" s="87">
        <f>_xlfn.RANK.EQ(BL29,$BL$28:$BL$32,1)</f>
        <v>1</v>
      </c>
      <c r="BN29" s="87">
        <f>BM29*100+BN37</f>
        <v>100</v>
      </c>
      <c r="BO29" s="87">
        <f t="shared" si="21"/>
        <v>100000</v>
      </c>
      <c r="BP29" s="87">
        <f t="shared" si="21"/>
        <v>100000000</v>
      </c>
      <c r="BQ29" s="87">
        <f t="shared" si="21"/>
        <v>100000000000</v>
      </c>
      <c r="BR29" s="87">
        <f>_xlfn.RANK.EQ(BQ29,$BQ$28:$BQ$32,1)</f>
        <v>1</v>
      </c>
      <c r="BS29" s="88">
        <f>BQ29*1000+BS37</f>
        <v>100000000000000</v>
      </c>
    </row>
    <row r="30" spans="2:71" ht="11.25" customHeight="1">
      <c r="K30" s="95"/>
      <c r="L30" s="95"/>
      <c r="M30" s="95"/>
      <c r="N30" s="95"/>
      <c r="O30" s="95"/>
      <c r="BB30" s="85" t="s">
        <v>162</v>
      </c>
      <c r="BC30" s="12"/>
      <c r="BD30" s="87" t="str">
        <f>Z15</f>
        <v/>
      </c>
      <c r="BE30" s="87">
        <f>IF(BD30="",0,BD30*1000+BE38)</f>
        <v>0</v>
      </c>
      <c r="BF30" s="87">
        <f t="shared" si="21"/>
        <v>0</v>
      </c>
      <c r="BG30" s="87">
        <f t="shared" si="21"/>
        <v>0</v>
      </c>
      <c r="BH30" s="87">
        <f>_xlfn.RANK.EQ(BG30,$BG$28:$BG$32,1)</f>
        <v>1</v>
      </c>
      <c r="BI30" s="87">
        <f>BH30*100+BI38</f>
        <v>100</v>
      </c>
      <c r="BJ30" s="87">
        <f>BI30*1000+BJ38</f>
        <v>100000</v>
      </c>
      <c r="BK30" s="87">
        <f t="shared" si="21"/>
        <v>100000000</v>
      </c>
      <c r="BL30" s="87">
        <f t="shared" si="21"/>
        <v>100000000000</v>
      </c>
      <c r="BM30" s="87">
        <f>_xlfn.RANK.EQ(BL30,$BL$28:$BL$32,1)</f>
        <v>1</v>
      </c>
      <c r="BN30" s="87">
        <f>BM30*100+BN38</f>
        <v>100</v>
      </c>
      <c r="BO30" s="87">
        <f t="shared" si="21"/>
        <v>100000</v>
      </c>
      <c r="BP30" s="87">
        <f t="shared" si="21"/>
        <v>100000000</v>
      </c>
      <c r="BQ30" s="87">
        <f t="shared" si="21"/>
        <v>100000000000</v>
      </c>
      <c r="BR30" s="87">
        <f>_xlfn.RANK.EQ(BQ30,$BQ$28:$BQ$32,1)</f>
        <v>1</v>
      </c>
      <c r="BS30" s="88">
        <f>BQ30*1000+BS38</f>
        <v>100000000000000</v>
      </c>
    </row>
    <row r="31" spans="2:71" ht="18.75">
      <c r="B31" s="96" t="s">
        <v>13</v>
      </c>
      <c r="BB31" s="85" t="s">
        <v>163</v>
      </c>
      <c r="BC31" s="12"/>
      <c r="BD31" s="87" t="str">
        <f>AI15</f>
        <v/>
      </c>
      <c r="BE31" s="87">
        <f>IF(BD31="",0,BD31*1000+BE39)</f>
        <v>0</v>
      </c>
      <c r="BF31" s="87">
        <f t="shared" si="21"/>
        <v>0</v>
      </c>
      <c r="BG31" s="87">
        <f t="shared" si="21"/>
        <v>0</v>
      </c>
      <c r="BH31" s="87">
        <f>_xlfn.RANK.EQ(BG31,$BG$28:$BG$32,1)</f>
        <v>1</v>
      </c>
      <c r="BI31" s="87">
        <f>BH31*100+BI39</f>
        <v>100</v>
      </c>
      <c r="BJ31" s="87">
        <f>BI31*1000+BJ39</f>
        <v>100000</v>
      </c>
      <c r="BK31" s="87">
        <f t="shared" si="21"/>
        <v>100000000</v>
      </c>
      <c r="BL31" s="87">
        <f t="shared" si="21"/>
        <v>100000000000</v>
      </c>
      <c r="BM31" s="87">
        <f>_xlfn.RANK.EQ(BL31,$BL$28:$BL$32,1)</f>
        <v>1</v>
      </c>
      <c r="BN31" s="87">
        <f>BM31*100+BN39</f>
        <v>100</v>
      </c>
      <c r="BO31" s="87">
        <f t="shared" si="21"/>
        <v>100000</v>
      </c>
      <c r="BP31" s="87">
        <f t="shared" si="21"/>
        <v>100000000</v>
      </c>
      <c r="BQ31" s="87">
        <f t="shared" si="21"/>
        <v>100000000000</v>
      </c>
      <c r="BR31" s="87">
        <f>_xlfn.RANK.EQ(BQ31,$BQ$28:$BQ$32,1)</f>
        <v>1</v>
      </c>
      <c r="BS31" s="88">
        <f>BQ31*1000+BS39</f>
        <v>100000000000000</v>
      </c>
    </row>
    <row r="32" spans="2:71">
      <c r="B32" s="29"/>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115"/>
      <c r="AV32" s="29"/>
      <c r="AW32" s="29"/>
      <c r="BB32" s="85" t="s">
        <v>164</v>
      </c>
      <c r="BC32" s="12"/>
      <c r="BD32" s="87" t="str">
        <f>AR15</f>
        <v/>
      </c>
      <c r="BE32" s="87">
        <f>IF(BD32="",0,BD32*1000+BE40)</f>
        <v>0</v>
      </c>
      <c r="BF32" s="87">
        <f t="shared" si="21"/>
        <v>0</v>
      </c>
      <c r="BG32" s="87">
        <f t="shared" si="21"/>
        <v>0</v>
      </c>
      <c r="BH32" s="87">
        <f>_xlfn.RANK.EQ(BG32,$BG$28:$BG$32,1)</f>
        <v>1</v>
      </c>
      <c r="BI32" s="87">
        <f>BH32*100+BI40</f>
        <v>100</v>
      </c>
      <c r="BJ32" s="87">
        <f>BI32*1000+BJ40</f>
        <v>100000</v>
      </c>
      <c r="BK32" s="87">
        <f t="shared" si="21"/>
        <v>100000000</v>
      </c>
      <c r="BL32" s="87">
        <f t="shared" si="21"/>
        <v>100000000000</v>
      </c>
      <c r="BM32" s="87">
        <f>_xlfn.RANK.EQ(BL32,$BL$28:$BL$32,1)</f>
        <v>1</v>
      </c>
      <c r="BN32" s="87">
        <f>BM32*100+BN40</f>
        <v>100</v>
      </c>
      <c r="BO32" s="87">
        <f t="shared" si="21"/>
        <v>100000</v>
      </c>
      <c r="BP32" s="87">
        <f t="shared" si="21"/>
        <v>100000000</v>
      </c>
      <c r="BQ32" s="87">
        <f t="shared" si="21"/>
        <v>100000000000</v>
      </c>
      <c r="BR32" s="87">
        <f>_xlfn.RANK.EQ(BQ32,$BQ$28:$BQ$32,1)</f>
        <v>1</v>
      </c>
      <c r="BS32" s="88">
        <f>BQ32*1000+BS40</f>
        <v>100000000000000</v>
      </c>
    </row>
    <row r="33" spans="2:71" ht="27.75" customHeight="1">
      <c r="B33" s="29"/>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115"/>
      <c r="AV33" s="29"/>
      <c r="AW33" s="29"/>
      <c r="BB33" s="85"/>
      <c r="BC33" s="12"/>
      <c r="BD33" s="12"/>
      <c r="BE33" s="87"/>
      <c r="BF33" s="87"/>
      <c r="BG33" s="87"/>
      <c r="BH33" s="87"/>
      <c r="BI33" s="87"/>
      <c r="BJ33" s="87"/>
      <c r="BK33" s="87"/>
      <c r="BL33" s="87"/>
      <c r="BM33" s="87"/>
      <c r="BN33" s="87"/>
      <c r="BO33" s="87"/>
      <c r="BP33" s="87"/>
      <c r="BQ33" s="87"/>
      <c r="BR33" s="87"/>
      <c r="BS33" s="88"/>
    </row>
    <row r="34" spans="2:71">
      <c r="B34" s="29"/>
      <c r="C34" s="124"/>
      <c r="D34" s="124"/>
      <c r="E34" s="124"/>
      <c r="F34" s="124"/>
      <c r="G34" s="124"/>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115"/>
      <c r="AV34" s="29"/>
      <c r="AW34" s="29"/>
      <c r="BB34" s="85"/>
      <c r="BC34" s="12"/>
      <c r="BD34" s="12"/>
      <c r="BE34" s="87" t="s">
        <v>165</v>
      </c>
      <c r="BF34" s="87"/>
      <c r="BG34" s="87"/>
      <c r="BH34" s="87"/>
      <c r="BI34" s="87"/>
      <c r="BJ34" s="87"/>
      <c r="BK34" s="87"/>
      <c r="BL34" s="87"/>
      <c r="BM34" s="87"/>
      <c r="BN34" s="87"/>
      <c r="BO34" s="87"/>
      <c r="BP34" s="87"/>
      <c r="BQ34" s="87"/>
      <c r="BR34" s="87"/>
      <c r="BS34" s="88"/>
    </row>
    <row r="35" spans="2:71">
      <c r="B35" s="29"/>
      <c r="C35" s="124"/>
      <c r="D35" s="124"/>
      <c r="E35" s="124"/>
      <c r="F35" s="124"/>
      <c r="G35" s="124"/>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115"/>
      <c r="AV35" s="29"/>
      <c r="AW35" s="29"/>
      <c r="BB35" s="85"/>
      <c r="BC35" s="12"/>
      <c r="BD35" s="12" t="s">
        <v>159</v>
      </c>
      <c r="BE35" s="12" t="s">
        <v>136</v>
      </c>
      <c r="BF35" s="12" t="s">
        <v>137</v>
      </c>
      <c r="BG35" s="12" t="s">
        <v>138</v>
      </c>
      <c r="BH35" s="12"/>
      <c r="BI35" s="12" t="s">
        <v>139</v>
      </c>
      <c r="BJ35" s="12" t="s">
        <v>140</v>
      </c>
      <c r="BK35" s="12" t="s">
        <v>141</v>
      </c>
      <c r="BL35" s="12" t="s">
        <v>142</v>
      </c>
      <c r="BM35" s="12"/>
      <c r="BN35" s="12" t="s">
        <v>143</v>
      </c>
      <c r="BO35" s="12" t="s">
        <v>144</v>
      </c>
      <c r="BP35" s="12" t="s">
        <v>145</v>
      </c>
      <c r="BQ35" s="12" t="s">
        <v>146</v>
      </c>
      <c r="BR35" s="12"/>
      <c r="BS35" s="86" t="s">
        <v>147</v>
      </c>
    </row>
    <row r="36" spans="2:71">
      <c r="B36" s="29"/>
      <c r="C36" s="124"/>
      <c r="D36" s="124"/>
      <c r="E36" s="124"/>
      <c r="F36" s="124"/>
      <c r="G36" s="124"/>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115"/>
      <c r="AV36" s="29"/>
      <c r="AW36" s="29"/>
      <c r="BB36" s="85" t="s">
        <v>160</v>
      </c>
      <c r="BC36" s="12"/>
      <c r="BD36" s="12">
        <f>COUNT(J18:J29)</f>
        <v>0</v>
      </c>
      <c r="BE36" s="87">
        <f>IF(D15="",0,D15)</f>
        <v>0</v>
      </c>
      <c r="BF36" s="87">
        <f>IF(F15="",0,F15)</f>
        <v>0</v>
      </c>
      <c r="BG36" s="12">
        <f>IF(BD36&gt;=3,LARGE($J$18:$J$29,3),0)</f>
        <v>0</v>
      </c>
      <c r="BH36" s="12"/>
      <c r="BI36" s="12">
        <f>IF(BD36&gt;=4,LARGE($J$18:$J$29,4),0)</f>
        <v>0</v>
      </c>
      <c r="BJ36" s="12">
        <f>IF(BD36&gt;=5,LARGE($J$18:$J$29,5),0)</f>
        <v>0</v>
      </c>
      <c r="BK36" s="12">
        <f>IF(BD36&gt;=6,LARGE($J$18:$J$29,6),0)</f>
        <v>0</v>
      </c>
      <c r="BL36" s="12">
        <f>IF(BD36&gt;=7,LARGE($J$18:$J$29,7),0)</f>
        <v>0</v>
      </c>
      <c r="BM36" s="12"/>
      <c r="BN36" s="12">
        <f>IF(BD36&gt;=8,LARGE($J$18:$J$29,8),0)</f>
        <v>0</v>
      </c>
      <c r="BO36" s="12">
        <f>IF(BD36&gt;=9,LARGE($J$18:$J$29,9),0)</f>
        <v>0</v>
      </c>
      <c r="BP36" s="12">
        <f>IF(BD36&gt;=10,LARGE($J$18:$J$29,10),0)</f>
        <v>0</v>
      </c>
      <c r="BQ36" s="12">
        <f>IF(BD36&gt;=11,LARGE($J$18:$J$29,11),0)</f>
        <v>0</v>
      </c>
      <c r="BR36" s="12"/>
      <c r="BS36" s="86">
        <f>IF(BD36&gt;=12,LARGE($J$18:$J$29,12),0)</f>
        <v>0</v>
      </c>
    </row>
    <row r="37" spans="2:71">
      <c r="B37" s="29"/>
      <c r="C37" s="124"/>
      <c r="D37" s="124"/>
      <c r="E37" s="124"/>
      <c r="F37" s="124"/>
      <c r="G37" s="124"/>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115"/>
      <c r="AV37" s="29"/>
      <c r="AW37" s="29"/>
      <c r="BB37" s="85" t="s">
        <v>161</v>
      </c>
      <c r="BC37" s="12"/>
      <c r="BD37" s="12">
        <f>COUNT(S18:S29)</f>
        <v>0</v>
      </c>
      <c r="BE37" s="87">
        <f>IF(M15="",0,M15)</f>
        <v>0</v>
      </c>
      <c r="BF37" s="87">
        <f>IF(O15="",0,O15)</f>
        <v>0</v>
      </c>
      <c r="BG37" s="12">
        <f>IF(BD37&gt;=3,LARGE($S$18:$S$29,3),0)</f>
        <v>0</v>
      </c>
      <c r="BH37" s="12"/>
      <c r="BI37" s="12">
        <f>IF(BD37&gt;=4,LARGE($S$18:$S$29,4),0)</f>
        <v>0</v>
      </c>
      <c r="BJ37" s="12">
        <f>IF(BD37&gt;=5,LARGE($S$18:$S$29,5),0)</f>
        <v>0</v>
      </c>
      <c r="BK37" s="12">
        <f>IF(BD37&gt;=6,LARGE($S$18:$S$29,6),0)</f>
        <v>0</v>
      </c>
      <c r="BL37" s="12">
        <f>IF(BD37&gt;=7,LARGE($S$18:$S$29,7),0)</f>
        <v>0</v>
      </c>
      <c r="BM37" s="12"/>
      <c r="BN37" s="12">
        <f>IF(BD37&gt;=8,LARGE($S$18:$S$29,8),0)</f>
        <v>0</v>
      </c>
      <c r="BO37" s="12">
        <f>IF(BD37&gt;=9,LARGE($S$18:$S$29,9),0)</f>
        <v>0</v>
      </c>
      <c r="BP37" s="12">
        <f>IF(BD37&gt;=10,LARGE($S$18:$S$29,10),0)</f>
        <v>0</v>
      </c>
      <c r="BQ37" s="12">
        <f>IF(BD37&gt;=11,LARGE($S$18:$S$29,11),0)</f>
        <v>0</v>
      </c>
      <c r="BR37" s="12"/>
      <c r="BS37" s="86">
        <f>IF(BD37&gt;=12,LARGE($S$18:$S$29,12),0)</f>
        <v>0</v>
      </c>
    </row>
    <row r="38" spans="2:71">
      <c r="B38" s="29"/>
      <c r="C38" s="124"/>
      <c r="D38" s="124"/>
      <c r="E38" s="124"/>
      <c r="F38" s="124"/>
      <c r="G38" s="124"/>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115"/>
      <c r="AV38" s="29"/>
      <c r="AW38" s="29"/>
      <c r="BB38" s="85" t="s">
        <v>162</v>
      </c>
      <c r="BC38" s="12"/>
      <c r="BD38" s="12">
        <f>COUNT(AB18:AB29)</f>
        <v>0</v>
      </c>
      <c r="BE38" s="87">
        <f>IF(V15="",0,V15)</f>
        <v>0</v>
      </c>
      <c r="BF38" s="87">
        <f>IF(X15="",0,X15)</f>
        <v>0</v>
      </c>
      <c r="BG38" s="12">
        <f>IF(BD38&gt;=3,LARGE($AB$18:$AB$29,3),0)</f>
        <v>0</v>
      </c>
      <c r="BH38" s="12"/>
      <c r="BI38" s="12">
        <f>IF(BD38&gt;=4,LARGE($AB$18:$AB$29,4),0)</f>
        <v>0</v>
      </c>
      <c r="BJ38" s="12">
        <f>IF(BD38&gt;=5,LARGE($AB$18:$AB$29,5),0)</f>
        <v>0</v>
      </c>
      <c r="BK38" s="12">
        <f>IF(BD38&gt;=6,LARGE($AB$18:$AB$29,6),0)</f>
        <v>0</v>
      </c>
      <c r="BL38" s="12">
        <f>IF(BD38&gt;=7,LARGE($AB$18:$AB$29,7),0)</f>
        <v>0</v>
      </c>
      <c r="BM38" s="12"/>
      <c r="BN38" s="12">
        <f>IF(BD38&gt;=8,LARGE($AB$18:$AB$29,8),0)</f>
        <v>0</v>
      </c>
      <c r="BO38" s="12">
        <f>IF(BD38&gt;=9,LARGE($AB$18:$AB$29,9),0)</f>
        <v>0</v>
      </c>
      <c r="BP38" s="12">
        <f>IF(BD38&gt;=10,LARGE($AB$18:$AB$29,10),0)</f>
        <v>0</v>
      </c>
      <c r="BQ38" s="12">
        <f>IF(BD38&gt;=11,LARGE($AB$18:$AB$29,11),0)</f>
        <v>0</v>
      </c>
      <c r="BR38" s="12"/>
      <c r="BS38" s="86">
        <f>IF(BD38&gt;=12,LARGE($AB$18:$AB$29,12),0)</f>
        <v>0</v>
      </c>
    </row>
    <row r="39" spans="2:71">
      <c r="B39" s="29"/>
      <c r="C39" s="124"/>
      <c r="D39" s="124"/>
      <c r="E39" s="124"/>
      <c r="F39" s="124"/>
      <c r="G39" s="124"/>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115"/>
      <c r="AV39" s="29"/>
      <c r="AW39" s="29"/>
      <c r="BB39" s="85" t="s">
        <v>163</v>
      </c>
      <c r="BC39" s="12"/>
      <c r="BD39" s="12">
        <f>COUNT(AK18:AK29)</f>
        <v>0</v>
      </c>
      <c r="BE39" s="87">
        <f>IF(AE15="",0,AE15)</f>
        <v>0</v>
      </c>
      <c r="BF39" s="87">
        <f>IF(AG15="",0,AG15)</f>
        <v>0</v>
      </c>
      <c r="BG39" s="12">
        <f>IF(BD39&gt;=3,LARGE($AK$18:$AK$29,3),0)</f>
        <v>0</v>
      </c>
      <c r="BH39" s="12"/>
      <c r="BI39" s="12">
        <f>IF(BD39&gt;=4,LARGE($AK$18:$AK$29,4),0)</f>
        <v>0</v>
      </c>
      <c r="BJ39" s="12">
        <f>IF(BD39&gt;=5,LARGE($AK$18:$AK$29,5),0)</f>
        <v>0</v>
      </c>
      <c r="BK39" s="12">
        <f>IF(BD39&gt;=6,LARGE($AK$18:$AK$29,6),0)</f>
        <v>0</v>
      </c>
      <c r="BL39" s="12">
        <f>IF(BD39&gt;=7,LARGE($AK$18:$AK$29,7),0)</f>
        <v>0</v>
      </c>
      <c r="BM39" s="12"/>
      <c r="BN39" s="12">
        <f>IF(BD39&gt;=8,LARGE($AK$18:$AK$29,8),0)</f>
        <v>0</v>
      </c>
      <c r="BO39" s="12">
        <f>IF(BD39&gt;=9,LARGE($AK$18:$AK$29,9),0)</f>
        <v>0</v>
      </c>
      <c r="BP39" s="12">
        <f>IF(BD39&gt;=10,LARGE($AK$18:$AK$29,10),0)</f>
        <v>0</v>
      </c>
      <c r="BQ39" s="12">
        <f>IF(BD39&gt;=11,LARGE($AK$18:$AK$29,11),0)</f>
        <v>0</v>
      </c>
      <c r="BR39" s="12"/>
      <c r="BS39" s="86">
        <f>IF(BD39&gt;=12,LARGE($AK$18:$AK$29,12),0)</f>
        <v>0</v>
      </c>
    </row>
    <row r="40" spans="2:71">
      <c r="B40" s="29"/>
      <c r="C40" s="124"/>
      <c r="D40" s="124"/>
      <c r="E40" s="124"/>
      <c r="F40" s="124"/>
      <c r="G40" s="124"/>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115"/>
      <c r="AV40" s="29"/>
      <c r="AW40" s="29"/>
      <c r="BB40" s="97" t="s">
        <v>164</v>
      </c>
      <c r="BC40" s="98"/>
      <c r="BD40" s="98">
        <f>COUNT(AT18:AT29)</f>
        <v>0</v>
      </c>
      <c r="BE40" s="101">
        <f>IF(AN15="",0,AN15)</f>
        <v>0</v>
      </c>
      <c r="BF40" s="101">
        <f>IF(AP15="",0,AP15)</f>
        <v>0</v>
      </c>
      <c r="BG40" s="98">
        <f>IF(BD40&gt;=3,LARGE($AT$18:$AT$29,3),0)</f>
        <v>0</v>
      </c>
      <c r="BH40" s="98"/>
      <c r="BI40" s="98">
        <f>IF(BD40&gt;=4,LARGE($AT$18:$AT$29,4),0)</f>
        <v>0</v>
      </c>
      <c r="BJ40" s="98">
        <f>IF(BD40&gt;=5,LARGE($AT$18:$AT$29,5),0)</f>
        <v>0</v>
      </c>
      <c r="BK40" s="98">
        <f>IF(BD40&gt;=6,LARGE($AT$18:$AT$29,6),0)</f>
        <v>0</v>
      </c>
      <c r="BL40" s="98">
        <f>IF(BD40&gt;=7,LARGE($AT$18:$AT$29,7),0)</f>
        <v>0</v>
      </c>
      <c r="BM40" s="98"/>
      <c r="BN40" s="98">
        <f>IF(BD40&gt;=8,LARGE($AT$18:$AT$29,8),0)</f>
        <v>0</v>
      </c>
      <c r="BO40" s="98">
        <f>IF(BD40&gt;=9,LARGE($AT$18:$AT$29,9),0)</f>
        <v>0</v>
      </c>
      <c r="BP40" s="98">
        <f>IF(BD40&gt;=10,LARGE($AT$18:$AT$29,10),0)</f>
        <v>0</v>
      </c>
      <c r="BQ40" s="98">
        <f>IF(BD40&gt;=11,LARGE($AT$18:$AT$29,11),0)</f>
        <v>0</v>
      </c>
      <c r="BR40" s="98"/>
      <c r="BS40" s="99">
        <f>IF(BD40&gt;=12,LARGE($AT$18:$AT$29,12),0)</f>
        <v>0</v>
      </c>
    </row>
    <row r="41" spans="2:71">
      <c r="B41" s="29"/>
      <c r="C41" s="124"/>
      <c r="D41" s="124"/>
      <c r="E41" s="124"/>
      <c r="F41" s="124"/>
      <c r="G41" s="124"/>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c r="AN41" s="29"/>
      <c r="AO41" s="29"/>
      <c r="AP41" s="29"/>
      <c r="AQ41" s="29"/>
      <c r="AR41" s="29"/>
      <c r="AS41" s="29"/>
      <c r="AT41" s="29"/>
      <c r="AU41" s="115"/>
      <c r="AV41" s="29"/>
      <c r="AW41" s="29"/>
    </row>
    <row r="42" spans="2:71">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29"/>
      <c r="AM42" s="29"/>
      <c r="AN42" s="29"/>
      <c r="AO42" s="29"/>
      <c r="AP42" s="29"/>
      <c r="AQ42" s="29"/>
      <c r="AR42" s="29"/>
      <c r="AS42" s="29"/>
      <c r="AT42" s="29"/>
      <c r="AU42" s="115"/>
      <c r="AV42" s="29"/>
      <c r="AW42" s="29"/>
    </row>
    <row r="43" spans="2:71">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115"/>
      <c r="AV43" s="29"/>
      <c r="AW43" s="29"/>
    </row>
    <row r="44" spans="2:71">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115"/>
      <c r="AV44" s="29"/>
      <c r="AW44" s="29"/>
    </row>
    <row r="45" spans="2:71">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115"/>
      <c r="AV45" s="29"/>
      <c r="AW45" s="29"/>
    </row>
    <row r="46" spans="2:71">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115"/>
      <c r="AV46" s="29"/>
      <c r="AW46" s="29"/>
    </row>
    <row r="47" spans="2:71">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29"/>
      <c r="AM47" s="29"/>
      <c r="AN47" s="29"/>
      <c r="AO47" s="29"/>
      <c r="AP47" s="29"/>
      <c r="AQ47" s="29"/>
      <c r="AR47" s="29"/>
      <c r="AS47" s="29"/>
      <c r="AT47" s="29"/>
      <c r="AU47" s="115"/>
      <c r="AV47" s="29"/>
      <c r="AW47" s="29"/>
    </row>
    <row r="48" spans="2:71">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29"/>
      <c r="AM48" s="29"/>
      <c r="AN48" s="29"/>
      <c r="AO48" s="29"/>
      <c r="AP48" s="29"/>
      <c r="AQ48" s="29"/>
      <c r="AR48" s="29"/>
      <c r="AS48" s="29"/>
      <c r="AT48" s="29"/>
      <c r="AU48" s="115"/>
      <c r="AV48" s="29"/>
      <c r="AW48" s="29"/>
    </row>
    <row r="49" spans="2:49">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29"/>
      <c r="AM49" s="29"/>
      <c r="AN49" s="29"/>
      <c r="AO49" s="29"/>
      <c r="AP49" s="29"/>
      <c r="AQ49" s="29"/>
      <c r="AR49" s="29"/>
      <c r="AS49" s="29"/>
      <c r="AT49" s="29"/>
      <c r="AU49" s="115"/>
      <c r="AV49" s="29"/>
      <c r="AW49" s="29"/>
    </row>
    <row r="50" spans="2:4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29"/>
      <c r="AS50" s="29"/>
      <c r="AT50" s="29"/>
      <c r="AU50" s="115"/>
      <c r="AV50" s="29"/>
      <c r="AW50" s="29"/>
    </row>
    <row r="51" spans="2:49">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29"/>
      <c r="AS51" s="29"/>
      <c r="AT51" s="29"/>
      <c r="AU51" s="115"/>
      <c r="AV51" s="29"/>
      <c r="AW51" s="29"/>
    </row>
    <row r="52" spans="2:49">
      <c r="B52" s="29"/>
      <c r="C52" s="124"/>
      <c r="D52" s="124"/>
      <c r="E52" s="124"/>
      <c r="F52" s="124"/>
      <c r="G52" s="124"/>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115"/>
      <c r="AV52" s="29"/>
      <c r="AW52" s="29"/>
    </row>
    <row r="53" spans="2:49">
      <c r="B53" s="29"/>
      <c r="C53" s="124"/>
      <c r="D53" s="124"/>
      <c r="E53" s="124"/>
      <c r="F53" s="124"/>
      <c r="G53" s="124"/>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115"/>
      <c r="AV53" s="29"/>
      <c r="AW53" s="29"/>
    </row>
    <row r="54" spans="2:49">
      <c r="B54" s="29"/>
      <c r="C54" s="124"/>
      <c r="D54" s="124"/>
      <c r="E54" s="124"/>
      <c r="F54" s="124"/>
      <c r="G54" s="124"/>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29"/>
      <c r="AM54" s="29"/>
      <c r="AN54" s="29"/>
      <c r="AO54" s="29"/>
      <c r="AP54" s="29"/>
      <c r="AQ54" s="29"/>
      <c r="AR54" s="29"/>
      <c r="AS54" s="29"/>
      <c r="AT54" s="29"/>
      <c r="AU54" s="115"/>
      <c r="AV54" s="29"/>
      <c r="AW54" s="29"/>
    </row>
    <row r="55" spans="2:49">
      <c r="B55" s="29"/>
      <c r="C55" s="124"/>
      <c r="D55" s="124"/>
      <c r="E55" s="124"/>
      <c r="F55" s="124"/>
      <c r="G55" s="124"/>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115"/>
      <c r="AV55" s="29"/>
      <c r="AW55" s="29"/>
    </row>
    <row r="56" spans="2:49">
      <c r="B56" s="29"/>
      <c r="C56" s="124"/>
      <c r="D56" s="124"/>
      <c r="E56" s="124"/>
      <c r="F56" s="124"/>
      <c r="G56" s="124"/>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115"/>
      <c r="AV56" s="29"/>
      <c r="AW56" s="29"/>
    </row>
    <row r="57" spans="2:49">
      <c r="B57" s="29"/>
      <c r="C57" s="124"/>
      <c r="D57" s="124"/>
      <c r="E57" s="124"/>
      <c r="F57" s="124"/>
      <c r="G57" s="124"/>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c r="AU57" s="115"/>
      <c r="AV57" s="29"/>
      <c r="AW57" s="29"/>
    </row>
    <row r="58" spans="2:49">
      <c r="B58" s="29"/>
      <c r="C58" s="124"/>
      <c r="D58" s="124"/>
      <c r="E58" s="124"/>
      <c r="F58" s="124"/>
      <c r="G58" s="124"/>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29"/>
      <c r="AM58" s="29"/>
      <c r="AN58" s="29"/>
      <c r="AO58" s="29"/>
      <c r="AP58" s="29"/>
      <c r="AQ58" s="29"/>
      <c r="AR58" s="29"/>
      <c r="AS58" s="29"/>
      <c r="AT58" s="29"/>
      <c r="AU58" s="115"/>
      <c r="AV58" s="29"/>
      <c r="AW58" s="29"/>
    </row>
    <row r="59" spans="2:49">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115"/>
      <c r="AV59" s="29"/>
      <c r="AW59" s="29"/>
    </row>
    <row r="60" spans="2:49">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115"/>
      <c r="AV60" s="29"/>
      <c r="AW60" s="29"/>
    </row>
    <row r="61" spans="2:49">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115"/>
      <c r="AV61" s="29"/>
      <c r="AW61" s="29"/>
    </row>
    <row r="62" spans="2:49">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115"/>
      <c r="AV62" s="29"/>
      <c r="AW62" s="29"/>
    </row>
    <row r="63" spans="2:4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29"/>
      <c r="AM63" s="29"/>
      <c r="AN63" s="29"/>
      <c r="AO63" s="29"/>
      <c r="AP63" s="29"/>
      <c r="AQ63" s="29"/>
      <c r="AR63" s="29"/>
      <c r="AS63" s="29"/>
      <c r="AT63" s="29"/>
      <c r="AU63" s="115"/>
      <c r="AV63" s="29"/>
      <c r="AW63" s="29"/>
    </row>
    <row r="64" spans="2:49">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115"/>
      <c r="AV64" s="29"/>
      <c r="AW64" s="29"/>
    </row>
    <row r="65" spans="2:49">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29"/>
      <c r="AM65" s="29"/>
      <c r="AN65" s="29"/>
      <c r="AO65" s="29"/>
      <c r="AP65" s="29"/>
      <c r="AQ65" s="29"/>
      <c r="AR65" s="29"/>
      <c r="AS65" s="29"/>
      <c r="AT65" s="29"/>
      <c r="AU65" s="115"/>
      <c r="AV65" s="29"/>
      <c r="AW65" s="29"/>
    </row>
    <row r="66" spans="2:49">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115"/>
      <c r="AV66" s="29"/>
      <c r="AW66" s="29"/>
    </row>
    <row r="67" spans="2:49">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115"/>
      <c r="AV67" s="29"/>
      <c r="AW67" s="29"/>
    </row>
    <row r="68" spans="2:49">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29"/>
      <c r="AM68" s="29"/>
      <c r="AN68" s="29"/>
      <c r="AO68" s="29"/>
      <c r="AP68" s="29"/>
      <c r="AQ68" s="29"/>
      <c r="AR68" s="29"/>
      <c r="AS68" s="29"/>
      <c r="AT68" s="29"/>
      <c r="AU68" s="115"/>
      <c r="AV68" s="29"/>
      <c r="AW68" s="29"/>
    </row>
    <row r="69" spans="2:4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115"/>
      <c r="AV69" s="29"/>
      <c r="AW69" s="29"/>
    </row>
    <row r="70" spans="2:4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c r="AJ70" s="29"/>
      <c r="AK70" s="29"/>
      <c r="AL70" s="29"/>
      <c r="AM70" s="29"/>
      <c r="AN70" s="29"/>
      <c r="AO70" s="29"/>
      <c r="AP70" s="29"/>
      <c r="AQ70" s="29"/>
      <c r="AR70" s="29"/>
      <c r="AS70" s="29"/>
      <c r="AT70" s="29"/>
      <c r="AU70" s="115"/>
      <c r="AV70" s="29"/>
      <c r="AW70" s="29"/>
    </row>
    <row r="71" spans="2:4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29"/>
      <c r="AO71" s="29"/>
      <c r="AP71" s="29"/>
      <c r="AQ71" s="29"/>
      <c r="AR71" s="29"/>
      <c r="AS71" s="29"/>
      <c r="AT71" s="29"/>
      <c r="AU71" s="115"/>
      <c r="AV71" s="29"/>
      <c r="AW71" s="29"/>
    </row>
    <row r="72" spans="2:4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115"/>
      <c r="AV72" s="29"/>
      <c r="AW72" s="29"/>
    </row>
    <row r="73" spans="2:4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115"/>
      <c r="AV73" s="29"/>
      <c r="AW73" s="29"/>
    </row>
    <row r="74" spans="2:49">
      <c r="B74" s="29"/>
      <c r="C74" s="29"/>
      <c r="D74" s="29"/>
      <c r="E74" s="29"/>
      <c r="F74" s="29"/>
      <c r="G74" s="29"/>
      <c r="H74" s="29"/>
      <c r="I74" s="29"/>
      <c r="J74" s="29"/>
      <c r="K74" s="29"/>
      <c r="L74" s="29"/>
      <c r="M74" s="29"/>
      <c r="N74" s="29"/>
      <c r="O74" s="29"/>
      <c r="P74" s="29"/>
      <c r="Q74" s="29"/>
      <c r="R74" s="29"/>
      <c r="S74" s="29"/>
      <c r="T74" s="29"/>
      <c r="U74" s="29"/>
      <c r="V74" s="29"/>
      <c r="W74" s="29"/>
      <c r="X74" s="29"/>
      <c r="Y74" s="29"/>
      <c r="Z74" s="29"/>
      <c r="AA74" s="29"/>
      <c r="AB74" s="29"/>
      <c r="AC74" s="29"/>
      <c r="AD74" s="29"/>
      <c r="AE74" s="29"/>
      <c r="AF74" s="29"/>
      <c r="AG74" s="29"/>
      <c r="AH74" s="29"/>
      <c r="AI74" s="29"/>
      <c r="AJ74" s="29"/>
      <c r="AK74" s="29"/>
      <c r="AL74" s="29"/>
      <c r="AM74" s="29"/>
      <c r="AN74" s="29"/>
      <c r="AO74" s="29"/>
      <c r="AP74" s="29"/>
      <c r="AQ74" s="29"/>
      <c r="AR74" s="29"/>
      <c r="AS74" s="29"/>
      <c r="AT74" s="29"/>
      <c r="AU74" s="115"/>
      <c r="AV74" s="29"/>
      <c r="AW74" s="29"/>
    </row>
    <row r="75" spans="2:49">
      <c r="B75" s="29"/>
      <c r="C75" s="29"/>
      <c r="D75" s="29"/>
      <c r="E75" s="29"/>
      <c r="F75" s="29"/>
      <c r="G75" s="29"/>
      <c r="H75" s="29"/>
      <c r="I75" s="29"/>
      <c r="J75" s="29"/>
      <c r="K75" s="29"/>
      <c r="L75" s="29"/>
      <c r="M75" s="29"/>
      <c r="N75" s="29"/>
      <c r="O75" s="29"/>
      <c r="P75" s="29"/>
      <c r="Q75" s="29"/>
      <c r="R75" s="29"/>
      <c r="S75" s="29"/>
      <c r="T75" s="29"/>
      <c r="U75" s="29"/>
      <c r="V75" s="29"/>
      <c r="W75" s="29"/>
      <c r="X75" s="29"/>
      <c r="Y75" s="29"/>
      <c r="Z75" s="29"/>
      <c r="AA75" s="29"/>
      <c r="AB75" s="29"/>
      <c r="AC75" s="29"/>
      <c r="AD75" s="29"/>
      <c r="AE75" s="29"/>
      <c r="AF75" s="29"/>
      <c r="AG75" s="29"/>
      <c r="AH75" s="29"/>
      <c r="AI75" s="29"/>
      <c r="AJ75" s="29"/>
      <c r="AK75" s="29"/>
      <c r="AL75" s="29"/>
      <c r="AM75" s="29"/>
      <c r="AN75" s="29"/>
      <c r="AO75" s="29"/>
      <c r="AP75" s="29"/>
      <c r="AQ75" s="29"/>
      <c r="AR75" s="29"/>
      <c r="AS75" s="29"/>
      <c r="AT75" s="29"/>
      <c r="AU75" s="115"/>
      <c r="AV75" s="29"/>
      <c r="AW75" s="29"/>
    </row>
    <row r="76" spans="2:49">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115"/>
      <c r="AV76" s="29"/>
      <c r="AW76" s="29"/>
    </row>
    <row r="77" spans="2:49">
      <c r="B77" s="29"/>
      <c r="C77" s="29"/>
      <c r="D77" s="29"/>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29"/>
      <c r="AK77" s="29"/>
      <c r="AL77" s="29"/>
      <c r="AM77" s="29"/>
      <c r="AN77" s="29"/>
      <c r="AO77" s="29"/>
      <c r="AP77" s="29"/>
      <c r="AQ77" s="29"/>
      <c r="AR77" s="29"/>
      <c r="AS77" s="29"/>
      <c r="AT77" s="29"/>
      <c r="AU77" s="115"/>
      <c r="AV77" s="29"/>
      <c r="AW77" s="29"/>
    </row>
  </sheetData>
  <sheetProtection password="CC18" sheet="1" objects="1" scenarios="1"/>
  <mergeCells count="35">
    <mergeCell ref="H15:J15"/>
    <mergeCell ref="L12:S12"/>
    <mergeCell ref="U12:AB12"/>
    <mergeCell ref="Q15:S15"/>
    <mergeCell ref="Z15:AB15"/>
    <mergeCell ref="C12:J12"/>
    <mergeCell ref="U13:V13"/>
    <mergeCell ref="C13:D13"/>
    <mergeCell ref="E13:J13"/>
    <mergeCell ref="H9:N9"/>
    <mergeCell ref="O9:V9"/>
    <mergeCell ref="C14:J14"/>
    <mergeCell ref="B12:B14"/>
    <mergeCell ref="L14:S14"/>
    <mergeCell ref="U14:AB14"/>
    <mergeCell ref="AO13:AT13"/>
    <mergeCell ref="AM7:AT7"/>
    <mergeCell ref="B7:G7"/>
    <mergeCell ref="W9:AD9"/>
    <mergeCell ref="AE9:AL9"/>
    <mergeCell ref="AM9:AT9"/>
    <mergeCell ref="B9:G9"/>
    <mergeCell ref="AD12:AK12"/>
    <mergeCell ref="AM12:AT12"/>
    <mergeCell ref="W13:AB13"/>
    <mergeCell ref="AI15:AK15"/>
    <mergeCell ref="L13:M13"/>
    <mergeCell ref="N13:S13"/>
    <mergeCell ref="BE19:BS19"/>
    <mergeCell ref="AD13:AE13"/>
    <mergeCell ref="AF13:AK13"/>
    <mergeCell ref="AM13:AN13"/>
    <mergeCell ref="AR15:AT15"/>
    <mergeCell ref="AD14:AK14"/>
    <mergeCell ref="AM14:AT14"/>
  </mergeCells>
  <phoneticPr fontId="1"/>
  <conditionalFormatting sqref="L18:S29">
    <cfRule type="expression" dxfId="10" priority="1" stopIfTrue="1">
      <formula>$T18="×"</formula>
    </cfRule>
    <cfRule type="expression" dxfId="9" priority="10" stopIfTrue="1">
      <formula>OR($M$11,$O$11)</formula>
    </cfRule>
  </conditionalFormatting>
  <conditionalFormatting sqref="C18:J29">
    <cfRule type="expression" dxfId="8" priority="6" stopIfTrue="1">
      <formula>$K18="×"</formula>
    </cfRule>
    <cfRule type="expression" dxfId="7" priority="20" stopIfTrue="1">
      <formula>OR($D$11,$F$11)</formula>
    </cfRule>
  </conditionalFormatting>
  <conditionalFormatting sqref="U18:AB29">
    <cfRule type="expression" dxfId="6" priority="5" stopIfTrue="1">
      <formula>$AC18="×"</formula>
    </cfRule>
    <cfRule type="expression" dxfId="5" priority="9" stopIfTrue="1">
      <formula>OR($V$11,$X$11)</formula>
    </cfRule>
  </conditionalFormatting>
  <conditionalFormatting sqref="I28:AS29 I18:AC27 AI18:AS27">
    <cfRule type="expression" dxfId="4" priority="2">
      <formula>OR(H18="△",H18="▲△")</formula>
    </cfRule>
  </conditionalFormatting>
  <conditionalFormatting sqref="AM18:AS29">
    <cfRule type="expression" dxfId="3" priority="3" stopIfTrue="1">
      <formula>$AV18="×"</formula>
    </cfRule>
    <cfRule type="expression" dxfId="2" priority="7" stopIfTrue="1">
      <formula>OR($AN$11,$AP$11)</formula>
    </cfRule>
  </conditionalFormatting>
  <conditionalFormatting sqref="AD18:AJ29">
    <cfRule type="expression" dxfId="1" priority="4" stopIfTrue="1">
      <formula>$AL18="×"</formula>
    </cfRule>
    <cfRule type="expression" dxfId="0" priority="8" stopIfTrue="1">
      <formula>OR($AE$11,$AG$11)</formula>
    </cfRule>
  </conditionalFormatting>
  <dataValidations count="11">
    <dataValidation type="list" showInputMessage="1" showErrorMessage="1" sqref="B7:G7">
      <formula1>大会名</formula1>
    </dataValidation>
    <dataValidation type="list" allowBlank="1" showInputMessage="1" showErrorMessage="1" sqref="B9:G9">
      <formula1>ポイント名</formula1>
    </dataValidation>
    <dataValidation type="list" allowBlank="1" showInputMessage="1" showErrorMessage="1" sqref="H18:H29 Z18:Z29 AI18:AI29 AR18:AR29 Q18:Q29">
      <formula1>妨害</formula1>
    </dataValidation>
    <dataValidation type="list" allowBlank="1" showInputMessage="1" showErrorMessage="1" sqref="C17:G17">
      <formula1>ジャッジ名</formula1>
    </dataValidation>
    <dataValidation type="decimal" allowBlank="1" showInputMessage="1" showErrorMessage="1" errorTitle="入力エラー" error="0～10.0の範囲で入力して下さい。" sqref="C18:G29 L18:P29 AM18:AQ29 U18:Y29 AD18:AH29">
      <formula1>0</formula1>
      <formula2>10</formula2>
    </dataValidation>
    <dataValidation type="list" allowBlank="1" showInputMessage="1" showErrorMessage="1" sqref="H9:N9">
      <formula1>クラス名</formula1>
    </dataValidation>
    <dataValidation type="list" allowBlank="1" showInputMessage="1" showErrorMessage="1" sqref="C13 AM13 L13 U13 AD13">
      <formula1>支部名</formula1>
    </dataValidation>
    <dataValidation type="list" allowBlank="1" showInputMessage="1" showErrorMessage="1" sqref="O9:V9">
      <formula1>Round.</formula1>
    </dataValidation>
    <dataValidation type="list" allowBlank="1" showInputMessage="1" showErrorMessage="1" sqref="W9:AD9">
      <formula1>HeatNo.</formula1>
    </dataValidation>
    <dataValidation type="list" allowBlank="1" showInputMessage="1" showErrorMessage="1" sqref="AE9:AL9">
      <formula1>集計者.</formula1>
    </dataValidation>
    <dataValidation type="list" allowBlank="1" showInputMessage="1" showErrorMessage="1" sqref="AM9:AT9">
      <formula1>集計チェック</formula1>
    </dataValidation>
  </dataValidations>
  <printOptions horizontalCentered="1"/>
  <pageMargins left="3.937007874015748E-2" right="3.937007874015748E-2" top="0.74803149606299213" bottom="0.74803149606299213" header="0.31496062992125984" footer="0.31496062992125984"/>
  <pageSetup paperSize="9" scale="90" orientation="landscape" r:id="rId1"/>
  <ignoredErrors>
    <ignoredError sqref="K19:K29 K18 I19:I22 I23:I29 I18 I17:J17 R18:R28"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3089" r:id="rId4" name="Check Box 17">
              <controlPr locked="0" defaultSize="0" autoFill="0" autoLine="0" autoPict="0" macro="[0]!チェック17_Click">
                <anchor moveWithCells="1">
                  <from>
                    <xdr:col>6</xdr:col>
                    <xdr:colOff>285750</xdr:colOff>
                    <xdr:row>11</xdr:row>
                    <xdr:rowOff>9525</xdr:rowOff>
                  </from>
                  <to>
                    <xdr:col>9</xdr:col>
                    <xdr:colOff>0</xdr:colOff>
                    <xdr:row>11</xdr:row>
                    <xdr:rowOff>266700</xdr:rowOff>
                  </to>
                </anchor>
              </controlPr>
            </control>
          </mc:Choice>
        </mc:AlternateContent>
        <mc:AlternateContent xmlns:mc="http://schemas.openxmlformats.org/markup-compatibility/2006">
          <mc:Choice Requires="x14">
            <control shapeId="3090" r:id="rId5" name="Check Box 18">
              <controlPr locked="0" defaultSize="0" autoFill="0" autoLine="0" autoPict="0" macro="[0]!チェック18_Click">
                <anchor moveWithCells="1">
                  <from>
                    <xdr:col>6</xdr:col>
                    <xdr:colOff>285750</xdr:colOff>
                    <xdr:row>13</xdr:row>
                    <xdr:rowOff>0</xdr:rowOff>
                  </from>
                  <to>
                    <xdr:col>9</xdr:col>
                    <xdr:colOff>0</xdr:colOff>
                    <xdr:row>14</xdr:row>
                    <xdr:rowOff>0</xdr:rowOff>
                  </to>
                </anchor>
              </controlPr>
            </control>
          </mc:Choice>
        </mc:AlternateContent>
        <mc:AlternateContent xmlns:mc="http://schemas.openxmlformats.org/markup-compatibility/2006">
          <mc:Choice Requires="x14">
            <control shapeId="3092" r:id="rId6" name="Button 20">
              <controlPr locked="0" defaultSize="0" print="0" autoFill="0" autoPict="0" macro="[0]!集計表初期化">
                <anchor moveWithCells="1" sizeWithCells="1">
                  <from>
                    <xdr:col>41</xdr:col>
                    <xdr:colOff>9525</xdr:colOff>
                    <xdr:row>3</xdr:row>
                    <xdr:rowOff>19050</xdr:rowOff>
                  </from>
                  <to>
                    <xdr:col>45</xdr:col>
                    <xdr:colOff>0</xdr:colOff>
                    <xdr:row>5</xdr:row>
                    <xdr:rowOff>19050</xdr:rowOff>
                  </to>
                </anchor>
              </controlPr>
            </control>
          </mc:Choice>
        </mc:AlternateContent>
        <mc:AlternateContent xmlns:mc="http://schemas.openxmlformats.org/markup-compatibility/2006">
          <mc:Choice Requires="x14">
            <control shapeId="3107" r:id="rId7" name="Check Box 35">
              <controlPr defaultSize="0" autoFill="0" autoLine="0" autoPict="0" macro="[0]!チェック35_Click">
                <anchor moveWithCells="1">
                  <from>
                    <xdr:col>15</xdr:col>
                    <xdr:colOff>285750</xdr:colOff>
                    <xdr:row>11</xdr:row>
                    <xdr:rowOff>9525</xdr:rowOff>
                  </from>
                  <to>
                    <xdr:col>18</xdr:col>
                    <xdr:colOff>0</xdr:colOff>
                    <xdr:row>11</xdr:row>
                    <xdr:rowOff>266700</xdr:rowOff>
                  </to>
                </anchor>
              </controlPr>
            </control>
          </mc:Choice>
        </mc:AlternateContent>
        <mc:AlternateContent xmlns:mc="http://schemas.openxmlformats.org/markup-compatibility/2006">
          <mc:Choice Requires="x14">
            <control shapeId="3108" r:id="rId8" name="Check Box 36">
              <controlPr defaultSize="0" autoFill="0" autoLine="0" autoPict="0" macro="[0]!チェック36_Click">
                <anchor moveWithCells="1">
                  <from>
                    <xdr:col>24</xdr:col>
                    <xdr:colOff>285750</xdr:colOff>
                    <xdr:row>11</xdr:row>
                    <xdr:rowOff>9525</xdr:rowOff>
                  </from>
                  <to>
                    <xdr:col>27</xdr:col>
                    <xdr:colOff>0</xdr:colOff>
                    <xdr:row>11</xdr:row>
                    <xdr:rowOff>266700</xdr:rowOff>
                  </to>
                </anchor>
              </controlPr>
            </control>
          </mc:Choice>
        </mc:AlternateContent>
        <mc:AlternateContent xmlns:mc="http://schemas.openxmlformats.org/markup-compatibility/2006">
          <mc:Choice Requires="x14">
            <control shapeId="3109" r:id="rId9" name="Check Box 37">
              <controlPr defaultSize="0" autoFill="0" autoLine="0" autoPict="0" macro="[0]!チェック37_Click">
                <anchor moveWithCells="1">
                  <from>
                    <xdr:col>33</xdr:col>
                    <xdr:colOff>276225</xdr:colOff>
                    <xdr:row>11</xdr:row>
                    <xdr:rowOff>9525</xdr:rowOff>
                  </from>
                  <to>
                    <xdr:col>35</xdr:col>
                    <xdr:colOff>333375</xdr:colOff>
                    <xdr:row>11</xdr:row>
                    <xdr:rowOff>266700</xdr:rowOff>
                  </to>
                </anchor>
              </controlPr>
            </control>
          </mc:Choice>
        </mc:AlternateContent>
        <mc:AlternateContent xmlns:mc="http://schemas.openxmlformats.org/markup-compatibility/2006">
          <mc:Choice Requires="x14">
            <control shapeId="3110" r:id="rId10" name="Check Box 38">
              <controlPr defaultSize="0" autoFill="0" autoLine="0" autoPict="0" macro="[0]!チェック38_Click">
                <anchor moveWithCells="1">
                  <from>
                    <xdr:col>42</xdr:col>
                    <xdr:colOff>276225</xdr:colOff>
                    <xdr:row>11</xdr:row>
                    <xdr:rowOff>9525</xdr:rowOff>
                  </from>
                  <to>
                    <xdr:col>44</xdr:col>
                    <xdr:colOff>333375</xdr:colOff>
                    <xdr:row>11</xdr:row>
                    <xdr:rowOff>266700</xdr:rowOff>
                  </to>
                </anchor>
              </controlPr>
            </control>
          </mc:Choice>
        </mc:AlternateContent>
        <mc:AlternateContent xmlns:mc="http://schemas.openxmlformats.org/markup-compatibility/2006">
          <mc:Choice Requires="x14">
            <control shapeId="3111" r:id="rId11" name="Check Box 39">
              <controlPr defaultSize="0" autoFill="0" autoLine="0" autoPict="0" macro="[0]!チェック39_Click">
                <anchor moveWithCells="1">
                  <from>
                    <xdr:col>15</xdr:col>
                    <xdr:colOff>285750</xdr:colOff>
                    <xdr:row>13</xdr:row>
                    <xdr:rowOff>0</xdr:rowOff>
                  </from>
                  <to>
                    <xdr:col>18</xdr:col>
                    <xdr:colOff>0</xdr:colOff>
                    <xdr:row>14</xdr:row>
                    <xdr:rowOff>9525</xdr:rowOff>
                  </to>
                </anchor>
              </controlPr>
            </control>
          </mc:Choice>
        </mc:AlternateContent>
        <mc:AlternateContent xmlns:mc="http://schemas.openxmlformats.org/markup-compatibility/2006">
          <mc:Choice Requires="x14">
            <control shapeId="3112" r:id="rId12" name="Check Box 40">
              <controlPr defaultSize="0" autoFill="0" autoLine="0" autoPict="0" macro="[0]!チェック40_Click">
                <anchor moveWithCells="1">
                  <from>
                    <xdr:col>24</xdr:col>
                    <xdr:colOff>285750</xdr:colOff>
                    <xdr:row>13</xdr:row>
                    <xdr:rowOff>0</xdr:rowOff>
                  </from>
                  <to>
                    <xdr:col>27</xdr:col>
                    <xdr:colOff>0</xdr:colOff>
                    <xdr:row>14</xdr:row>
                    <xdr:rowOff>9525</xdr:rowOff>
                  </to>
                </anchor>
              </controlPr>
            </control>
          </mc:Choice>
        </mc:AlternateContent>
        <mc:AlternateContent xmlns:mc="http://schemas.openxmlformats.org/markup-compatibility/2006">
          <mc:Choice Requires="x14">
            <control shapeId="3113" r:id="rId13" name="Check Box 41">
              <controlPr defaultSize="0" autoFill="0" autoLine="0" autoPict="0" macro="[0]!チェック41_Click">
                <anchor moveWithCells="1">
                  <from>
                    <xdr:col>33</xdr:col>
                    <xdr:colOff>276225</xdr:colOff>
                    <xdr:row>13</xdr:row>
                    <xdr:rowOff>0</xdr:rowOff>
                  </from>
                  <to>
                    <xdr:col>35</xdr:col>
                    <xdr:colOff>323850</xdr:colOff>
                    <xdr:row>13</xdr:row>
                    <xdr:rowOff>276225</xdr:rowOff>
                  </to>
                </anchor>
              </controlPr>
            </control>
          </mc:Choice>
        </mc:AlternateContent>
        <mc:AlternateContent xmlns:mc="http://schemas.openxmlformats.org/markup-compatibility/2006">
          <mc:Choice Requires="x14">
            <control shapeId="3114" r:id="rId14" name="Check Box 42">
              <controlPr defaultSize="0" autoFill="0" autoLine="0" autoPict="0" macro="[0]!チェック42_Click">
                <anchor moveWithCells="1">
                  <from>
                    <xdr:col>42</xdr:col>
                    <xdr:colOff>276225</xdr:colOff>
                    <xdr:row>13</xdr:row>
                    <xdr:rowOff>9525</xdr:rowOff>
                  </from>
                  <to>
                    <xdr:col>45</xdr:col>
                    <xdr:colOff>0</xdr:colOff>
                    <xdr:row>13</xdr:row>
                    <xdr:rowOff>276225</xdr:rowOff>
                  </to>
                </anchor>
              </controlPr>
            </control>
          </mc:Choice>
        </mc:AlternateContent>
        <mc:AlternateContent xmlns:mc="http://schemas.openxmlformats.org/markup-compatibility/2006">
          <mc:Choice Requires="x14">
            <control shapeId="3240" r:id="rId15" name="Check Box 168">
              <controlPr defaultSize="0" autoFill="0" autoLine="0" autoPict="0">
                <anchor moveWithCells="1">
                  <from>
                    <xdr:col>2</xdr:col>
                    <xdr:colOff>9525</xdr:colOff>
                    <xdr:row>11</xdr:row>
                    <xdr:rowOff>9525</xdr:rowOff>
                  </from>
                  <to>
                    <xdr:col>4</xdr:col>
                    <xdr:colOff>66675</xdr:colOff>
                    <xdr:row>11</xdr:row>
                    <xdr:rowOff>266700</xdr:rowOff>
                  </to>
                </anchor>
              </controlPr>
            </control>
          </mc:Choice>
        </mc:AlternateContent>
        <mc:AlternateContent xmlns:mc="http://schemas.openxmlformats.org/markup-compatibility/2006">
          <mc:Choice Requires="x14">
            <control shapeId="3241" r:id="rId16" name="Check Box 169">
              <controlPr defaultSize="0" autoFill="0" autoLine="0" autoPict="0">
                <anchor moveWithCells="1">
                  <from>
                    <xdr:col>20</xdr:col>
                    <xdr:colOff>19050</xdr:colOff>
                    <xdr:row>11</xdr:row>
                    <xdr:rowOff>9525</xdr:rowOff>
                  </from>
                  <to>
                    <xdr:col>22</xdr:col>
                    <xdr:colOff>66675</xdr:colOff>
                    <xdr:row>11</xdr:row>
                    <xdr:rowOff>266700</xdr:rowOff>
                  </to>
                </anchor>
              </controlPr>
            </control>
          </mc:Choice>
        </mc:AlternateContent>
        <mc:AlternateContent xmlns:mc="http://schemas.openxmlformats.org/markup-compatibility/2006">
          <mc:Choice Requires="x14">
            <control shapeId="3242" r:id="rId17" name="Check Box 170">
              <controlPr defaultSize="0" autoFill="0" autoLine="0" autoPict="0">
                <anchor moveWithCells="1">
                  <from>
                    <xdr:col>11</xdr:col>
                    <xdr:colOff>19050</xdr:colOff>
                    <xdr:row>11</xdr:row>
                    <xdr:rowOff>9525</xdr:rowOff>
                  </from>
                  <to>
                    <xdr:col>13</xdr:col>
                    <xdr:colOff>66675</xdr:colOff>
                    <xdr:row>11</xdr:row>
                    <xdr:rowOff>266700</xdr:rowOff>
                  </to>
                </anchor>
              </controlPr>
            </control>
          </mc:Choice>
        </mc:AlternateContent>
        <mc:AlternateContent xmlns:mc="http://schemas.openxmlformats.org/markup-compatibility/2006">
          <mc:Choice Requires="x14">
            <control shapeId="3243" r:id="rId18" name="Check Box 171">
              <controlPr defaultSize="0" autoFill="0" autoLine="0" autoPict="0">
                <anchor moveWithCells="1">
                  <from>
                    <xdr:col>29</xdr:col>
                    <xdr:colOff>9525</xdr:colOff>
                    <xdr:row>11</xdr:row>
                    <xdr:rowOff>9525</xdr:rowOff>
                  </from>
                  <to>
                    <xdr:col>31</xdr:col>
                    <xdr:colOff>66675</xdr:colOff>
                    <xdr:row>11</xdr:row>
                    <xdr:rowOff>266700</xdr:rowOff>
                  </to>
                </anchor>
              </controlPr>
            </control>
          </mc:Choice>
        </mc:AlternateContent>
        <mc:AlternateContent xmlns:mc="http://schemas.openxmlformats.org/markup-compatibility/2006">
          <mc:Choice Requires="x14">
            <control shapeId="3244" r:id="rId19" name="Check Box 172">
              <controlPr defaultSize="0" autoFill="0" autoLine="0" autoPict="0">
                <anchor moveWithCells="1">
                  <from>
                    <xdr:col>38</xdr:col>
                    <xdr:colOff>9525</xdr:colOff>
                    <xdr:row>11</xdr:row>
                    <xdr:rowOff>9525</xdr:rowOff>
                  </from>
                  <to>
                    <xdr:col>40</xdr:col>
                    <xdr:colOff>66675</xdr:colOff>
                    <xdr:row>11</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J84"/>
  <sheetViews>
    <sheetView workbookViewId="0">
      <pane ySplit="2" topLeftCell="A3" activePane="bottomLeft" state="frozen"/>
      <selection pane="bottomLeft" sqref="A1:IV1"/>
    </sheetView>
  </sheetViews>
  <sheetFormatPr defaultRowHeight="13.5"/>
  <cols>
    <col min="1" max="1" width="15.625" style="4" customWidth="1"/>
    <col min="2" max="5" width="15.625" style="5" customWidth="1"/>
    <col min="6" max="6" width="15.625" style="118" customWidth="1"/>
    <col min="7" max="7" width="15.625" style="1" hidden="1" customWidth="1"/>
    <col min="8" max="8" width="15.625" style="120" customWidth="1"/>
    <col min="9" max="10" width="15.625" style="118" customWidth="1"/>
    <col min="11" max="16384" width="9" style="1"/>
  </cols>
  <sheetData>
    <row r="1" spans="1:10" ht="14.25" thickBot="1">
      <c r="A1" s="9" t="s">
        <v>16</v>
      </c>
      <c r="B1" s="10" t="s">
        <v>17</v>
      </c>
      <c r="C1" s="10" t="s">
        <v>18</v>
      </c>
      <c r="D1" s="10" t="s">
        <v>19</v>
      </c>
      <c r="E1" s="10" t="s">
        <v>20</v>
      </c>
      <c r="F1" s="117" t="s">
        <v>171</v>
      </c>
      <c r="G1" s="116" t="s">
        <v>5</v>
      </c>
      <c r="H1" s="119" t="s">
        <v>172</v>
      </c>
      <c r="I1" s="117" t="s">
        <v>173</v>
      </c>
      <c r="J1" s="117" t="s">
        <v>174</v>
      </c>
    </row>
    <row r="2" spans="1:10" ht="14.25" hidden="1" thickTop="1">
      <c r="A2" s="2" t="str">
        <f>""</f>
        <v/>
      </c>
      <c r="B2" s="3" t="str">
        <f>""</f>
        <v/>
      </c>
      <c r="C2" s="3" t="str">
        <f>""</f>
        <v/>
      </c>
      <c r="D2" s="3" t="str">
        <f>""</f>
        <v/>
      </c>
      <c r="E2" s="3" t="str">
        <f>""</f>
        <v/>
      </c>
      <c r="G2" s="1" t="str">
        <f>""</f>
        <v/>
      </c>
    </row>
    <row r="3" spans="1:10" ht="13.5" customHeight="1" thickTop="1">
      <c r="A3" s="4">
        <v>1</v>
      </c>
      <c r="B3" s="5" t="s">
        <v>21</v>
      </c>
      <c r="C3" s="5" t="s">
        <v>22</v>
      </c>
      <c r="D3" s="5" t="s">
        <v>23</v>
      </c>
      <c r="E3" s="6" t="s">
        <v>24</v>
      </c>
      <c r="F3" s="118">
        <v>1</v>
      </c>
      <c r="G3" s="1" t="s">
        <v>115</v>
      </c>
      <c r="H3" s="120">
        <v>1</v>
      </c>
      <c r="I3" s="118" t="s">
        <v>177</v>
      </c>
      <c r="J3" s="118" t="s">
        <v>178</v>
      </c>
    </row>
    <row r="4" spans="1:10" ht="13.5" customHeight="1">
      <c r="A4" s="4">
        <v>2</v>
      </c>
      <c r="B4" s="5" t="s">
        <v>25</v>
      </c>
      <c r="C4" s="5" t="s">
        <v>26</v>
      </c>
      <c r="D4" s="5" t="s">
        <v>27</v>
      </c>
      <c r="E4" s="7" t="s">
        <v>28</v>
      </c>
      <c r="F4" s="118">
        <v>2</v>
      </c>
      <c r="G4" s="1" t="s">
        <v>119</v>
      </c>
      <c r="H4" s="120">
        <v>2</v>
      </c>
    </row>
    <row r="5" spans="1:10" ht="13.5" customHeight="1">
      <c r="A5" s="4">
        <v>3</v>
      </c>
      <c r="B5" s="5" t="s">
        <v>29</v>
      </c>
      <c r="C5" s="5" t="s">
        <v>30</v>
      </c>
      <c r="D5" s="5" t="s">
        <v>31</v>
      </c>
      <c r="E5" s="7" t="s">
        <v>32</v>
      </c>
      <c r="F5" s="118">
        <v>3</v>
      </c>
      <c r="G5" s="1" t="s">
        <v>151</v>
      </c>
      <c r="H5" s="120">
        <v>3</v>
      </c>
    </row>
    <row r="6" spans="1:10" ht="13.5" customHeight="1">
      <c r="A6" s="4">
        <v>4</v>
      </c>
      <c r="B6" s="5" t="s">
        <v>33</v>
      </c>
      <c r="D6" s="5" t="s">
        <v>34</v>
      </c>
      <c r="E6" s="7" t="s">
        <v>35</v>
      </c>
      <c r="F6" s="118">
        <v>4</v>
      </c>
      <c r="H6" s="120">
        <v>4</v>
      </c>
    </row>
    <row r="7" spans="1:10" ht="13.5" customHeight="1">
      <c r="A7" s="4">
        <v>5</v>
      </c>
      <c r="B7" s="5" t="s">
        <v>31</v>
      </c>
      <c r="D7" s="5" t="s">
        <v>36</v>
      </c>
      <c r="E7" s="7" t="s">
        <v>37</v>
      </c>
      <c r="F7" s="118" t="s">
        <v>175</v>
      </c>
      <c r="H7" s="120">
        <v>5</v>
      </c>
    </row>
    <row r="8" spans="1:10" ht="13.5" customHeight="1">
      <c r="A8" s="4">
        <v>6</v>
      </c>
      <c r="D8" s="5" t="s">
        <v>38</v>
      </c>
      <c r="E8" s="7" t="s">
        <v>39</v>
      </c>
      <c r="F8" s="118" t="s">
        <v>176</v>
      </c>
      <c r="H8" s="120">
        <v>6</v>
      </c>
    </row>
    <row r="9" spans="1:10" ht="13.5" customHeight="1">
      <c r="A9" s="4">
        <v>7</v>
      </c>
      <c r="D9" s="5" t="s">
        <v>40</v>
      </c>
      <c r="E9" s="7" t="s">
        <v>41</v>
      </c>
      <c r="H9" s="120">
        <v>7</v>
      </c>
    </row>
    <row r="10" spans="1:10" ht="13.5" customHeight="1">
      <c r="A10" s="4">
        <v>8</v>
      </c>
      <c r="D10" s="5" t="s">
        <v>42</v>
      </c>
      <c r="E10" s="7" t="s">
        <v>43</v>
      </c>
      <c r="H10" s="120">
        <v>8</v>
      </c>
    </row>
    <row r="11" spans="1:10" ht="13.5" customHeight="1">
      <c r="A11" s="4">
        <v>9</v>
      </c>
      <c r="D11" s="5" t="s">
        <v>44</v>
      </c>
      <c r="E11" s="7" t="s">
        <v>45</v>
      </c>
      <c r="H11" s="120">
        <v>9</v>
      </c>
    </row>
    <row r="12" spans="1:10" ht="13.5" customHeight="1">
      <c r="A12" s="4">
        <v>10</v>
      </c>
      <c r="D12" s="5" t="s">
        <v>46</v>
      </c>
      <c r="E12" s="7" t="s">
        <v>47</v>
      </c>
      <c r="H12" s="120">
        <v>10</v>
      </c>
    </row>
    <row r="13" spans="1:10" ht="13.5" customHeight="1">
      <c r="A13" s="4">
        <v>11</v>
      </c>
      <c r="D13" s="5" t="s">
        <v>48</v>
      </c>
      <c r="E13" s="7" t="s">
        <v>49</v>
      </c>
      <c r="H13" s="120">
        <v>11</v>
      </c>
    </row>
    <row r="14" spans="1:10" ht="13.5" customHeight="1">
      <c r="A14" s="4">
        <v>12</v>
      </c>
      <c r="D14" s="5" t="s">
        <v>50</v>
      </c>
      <c r="E14" s="7" t="s">
        <v>51</v>
      </c>
      <c r="H14" s="120">
        <v>12</v>
      </c>
    </row>
    <row r="15" spans="1:10" ht="13.5" customHeight="1">
      <c r="A15" s="4">
        <v>13</v>
      </c>
      <c r="D15" s="5" t="s">
        <v>52</v>
      </c>
      <c r="E15" s="7" t="s">
        <v>53</v>
      </c>
      <c r="H15" s="120">
        <v>13</v>
      </c>
    </row>
    <row r="16" spans="1:10" ht="13.5" customHeight="1">
      <c r="A16" s="4">
        <v>14</v>
      </c>
      <c r="D16" s="5" t="s">
        <v>54</v>
      </c>
      <c r="E16" s="7" t="s">
        <v>55</v>
      </c>
      <c r="H16" s="120">
        <v>14</v>
      </c>
    </row>
    <row r="17" spans="1:8" ht="13.5" customHeight="1">
      <c r="A17" s="4">
        <v>15</v>
      </c>
      <c r="E17" s="7" t="s">
        <v>56</v>
      </c>
      <c r="H17" s="120">
        <v>15</v>
      </c>
    </row>
    <row r="18" spans="1:8" ht="13.5" customHeight="1">
      <c r="A18" s="4">
        <v>16</v>
      </c>
      <c r="E18" s="7" t="s">
        <v>57</v>
      </c>
      <c r="H18" s="120">
        <v>16</v>
      </c>
    </row>
    <row r="19" spans="1:8" ht="13.5" customHeight="1">
      <c r="A19" s="4">
        <v>17</v>
      </c>
      <c r="E19" s="7" t="s">
        <v>58</v>
      </c>
      <c r="H19" s="120">
        <v>17</v>
      </c>
    </row>
    <row r="20" spans="1:8" ht="13.5" customHeight="1">
      <c r="A20" s="4">
        <v>18</v>
      </c>
      <c r="E20" s="7" t="s">
        <v>59</v>
      </c>
      <c r="H20" s="120">
        <v>18</v>
      </c>
    </row>
    <row r="21" spans="1:8" ht="13.5" customHeight="1">
      <c r="A21" s="4">
        <v>19</v>
      </c>
      <c r="E21" s="7" t="s">
        <v>60</v>
      </c>
      <c r="H21" s="120">
        <v>19</v>
      </c>
    </row>
    <row r="22" spans="1:8" ht="13.5" customHeight="1">
      <c r="A22" s="4">
        <v>20</v>
      </c>
      <c r="E22" s="7" t="s">
        <v>61</v>
      </c>
      <c r="H22" s="120">
        <v>20</v>
      </c>
    </row>
    <row r="23" spans="1:8" ht="13.5" customHeight="1">
      <c r="A23" s="4">
        <v>21</v>
      </c>
      <c r="E23" s="7" t="s">
        <v>62</v>
      </c>
      <c r="H23" s="120">
        <v>21</v>
      </c>
    </row>
    <row r="24" spans="1:8" ht="13.5" customHeight="1">
      <c r="A24" s="4">
        <v>22</v>
      </c>
      <c r="E24" s="7" t="s">
        <v>63</v>
      </c>
      <c r="H24" s="120">
        <v>22</v>
      </c>
    </row>
    <row r="25" spans="1:8" ht="13.5" customHeight="1">
      <c r="A25" s="4">
        <v>23</v>
      </c>
      <c r="E25" s="7" t="s">
        <v>64</v>
      </c>
      <c r="H25" s="120">
        <v>23</v>
      </c>
    </row>
    <row r="26" spans="1:8" ht="13.5" customHeight="1">
      <c r="A26" s="4">
        <v>24</v>
      </c>
      <c r="E26" s="7" t="s">
        <v>65</v>
      </c>
      <c r="H26" s="120">
        <v>24</v>
      </c>
    </row>
    <row r="27" spans="1:8" ht="13.5" customHeight="1">
      <c r="A27" s="4">
        <v>25</v>
      </c>
      <c r="E27" s="7" t="s">
        <v>66</v>
      </c>
      <c r="H27" s="120">
        <v>25</v>
      </c>
    </row>
    <row r="28" spans="1:8" ht="13.5" customHeight="1">
      <c r="E28" s="7" t="s">
        <v>67</v>
      </c>
      <c r="H28" s="120">
        <v>26</v>
      </c>
    </row>
    <row r="29" spans="1:8" ht="13.5" customHeight="1">
      <c r="E29" s="7" t="s">
        <v>68</v>
      </c>
      <c r="H29" s="120">
        <v>27</v>
      </c>
    </row>
    <row r="30" spans="1:8" ht="13.5" customHeight="1">
      <c r="E30" s="7" t="s">
        <v>69</v>
      </c>
      <c r="H30" s="120">
        <v>28</v>
      </c>
    </row>
    <row r="31" spans="1:8" ht="13.5" customHeight="1">
      <c r="E31" s="7" t="s">
        <v>70</v>
      </c>
      <c r="H31" s="120">
        <v>29</v>
      </c>
    </row>
    <row r="32" spans="1:8" ht="13.5" customHeight="1">
      <c r="E32" s="7" t="s">
        <v>71</v>
      </c>
      <c r="H32" s="120">
        <v>30</v>
      </c>
    </row>
    <row r="33" spans="5:8" ht="13.5" customHeight="1">
      <c r="E33" s="7" t="s">
        <v>72</v>
      </c>
      <c r="H33" s="120">
        <v>31</v>
      </c>
    </row>
    <row r="34" spans="5:8" ht="13.5" customHeight="1">
      <c r="E34" s="7" t="s">
        <v>73</v>
      </c>
      <c r="H34" s="120">
        <v>32</v>
      </c>
    </row>
    <row r="35" spans="5:8" ht="13.5" customHeight="1">
      <c r="E35" s="7" t="s">
        <v>74</v>
      </c>
      <c r="H35" s="120">
        <v>33</v>
      </c>
    </row>
    <row r="36" spans="5:8" ht="13.5" customHeight="1">
      <c r="E36" s="7" t="s">
        <v>75</v>
      </c>
      <c r="H36" s="120">
        <v>34</v>
      </c>
    </row>
    <row r="37" spans="5:8" ht="13.5" customHeight="1">
      <c r="E37" s="7" t="s">
        <v>76</v>
      </c>
      <c r="H37" s="120">
        <v>35</v>
      </c>
    </row>
    <row r="38" spans="5:8" ht="13.5" customHeight="1">
      <c r="E38" s="7" t="s">
        <v>77</v>
      </c>
      <c r="H38" s="120">
        <v>36</v>
      </c>
    </row>
    <row r="39" spans="5:8" ht="13.5" customHeight="1">
      <c r="E39" s="7" t="s">
        <v>78</v>
      </c>
      <c r="H39" s="120">
        <v>37</v>
      </c>
    </row>
    <row r="40" spans="5:8" ht="13.5" customHeight="1">
      <c r="E40" s="7" t="s">
        <v>79</v>
      </c>
      <c r="H40" s="120">
        <v>38</v>
      </c>
    </row>
    <row r="41" spans="5:8" ht="13.5" customHeight="1">
      <c r="E41" s="7" t="s">
        <v>80</v>
      </c>
      <c r="H41" s="120">
        <v>39</v>
      </c>
    </row>
    <row r="42" spans="5:8" ht="13.5" customHeight="1">
      <c r="E42" s="7" t="s">
        <v>81</v>
      </c>
      <c r="H42" s="120">
        <v>40</v>
      </c>
    </row>
    <row r="43" spans="5:8" ht="13.5" customHeight="1">
      <c r="E43" s="7" t="s">
        <v>82</v>
      </c>
      <c r="H43" s="120">
        <v>41</v>
      </c>
    </row>
    <row r="44" spans="5:8" ht="13.5" customHeight="1">
      <c r="E44" s="7" t="s">
        <v>83</v>
      </c>
      <c r="H44" s="120">
        <v>42</v>
      </c>
    </row>
    <row r="45" spans="5:8" ht="13.5" customHeight="1">
      <c r="E45" s="7" t="s">
        <v>84</v>
      </c>
      <c r="H45" s="120">
        <v>43</v>
      </c>
    </row>
    <row r="46" spans="5:8" ht="13.5" customHeight="1">
      <c r="E46" s="7" t="s">
        <v>85</v>
      </c>
      <c r="H46" s="120">
        <v>44</v>
      </c>
    </row>
    <row r="47" spans="5:8" ht="13.5" customHeight="1">
      <c r="E47" s="7" t="s">
        <v>86</v>
      </c>
      <c r="H47" s="120">
        <v>45</v>
      </c>
    </row>
    <row r="48" spans="5:8" ht="13.5" customHeight="1">
      <c r="E48" s="7" t="s">
        <v>87</v>
      </c>
      <c r="H48" s="120">
        <v>46</v>
      </c>
    </row>
    <row r="49" spans="5:8" ht="13.5" customHeight="1">
      <c r="E49" s="7" t="s">
        <v>88</v>
      </c>
      <c r="H49" s="120">
        <v>47</v>
      </c>
    </row>
    <row r="50" spans="5:8" ht="13.5" customHeight="1">
      <c r="E50" s="7" t="s">
        <v>89</v>
      </c>
      <c r="H50" s="120">
        <v>48</v>
      </c>
    </row>
    <row r="51" spans="5:8" ht="13.5" customHeight="1">
      <c r="E51" s="7" t="s">
        <v>90</v>
      </c>
    </row>
    <row r="52" spans="5:8" ht="13.5" customHeight="1">
      <c r="E52" s="7" t="s">
        <v>91</v>
      </c>
    </row>
    <row r="53" spans="5:8" ht="13.5" customHeight="1">
      <c r="E53" s="7" t="s">
        <v>92</v>
      </c>
    </row>
    <row r="54" spans="5:8" ht="13.5" customHeight="1">
      <c r="E54" s="7" t="s">
        <v>93</v>
      </c>
    </row>
    <row r="55" spans="5:8" ht="13.5" customHeight="1">
      <c r="E55" s="7" t="s">
        <v>94</v>
      </c>
    </row>
    <row r="56" spans="5:8" ht="13.5" customHeight="1">
      <c r="E56" s="7" t="s">
        <v>95</v>
      </c>
    </row>
    <row r="57" spans="5:8" ht="13.5" customHeight="1">
      <c r="E57" s="7" t="s">
        <v>96</v>
      </c>
    </row>
    <row r="58" spans="5:8" ht="13.5" customHeight="1">
      <c r="E58" s="7" t="s">
        <v>97</v>
      </c>
    </row>
    <row r="59" spans="5:8" ht="13.5" customHeight="1">
      <c r="E59" s="7" t="s">
        <v>98</v>
      </c>
    </row>
    <row r="60" spans="5:8" ht="13.5" customHeight="1">
      <c r="E60" s="7" t="s">
        <v>99</v>
      </c>
    </row>
    <row r="61" spans="5:8" ht="13.5" customHeight="1">
      <c r="E61" s="7" t="s">
        <v>100</v>
      </c>
    </row>
    <row r="62" spans="5:8" ht="13.5" customHeight="1">
      <c r="E62" s="7" t="s">
        <v>101</v>
      </c>
    </row>
    <row r="63" spans="5:8" ht="13.5" customHeight="1">
      <c r="E63" s="7" t="s">
        <v>102</v>
      </c>
    </row>
    <row r="64" spans="5:8" ht="13.5" customHeight="1">
      <c r="E64" s="7" t="s">
        <v>103</v>
      </c>
    </row>
    <row r="65" spans="5:5" ht="13.5" customHeight="1">
      <c r="E65" s="7" t="s">
        <v>104</v>
      </c>
    </row>
    <row r="66" spans="5:5" ht="13.5" customHeight="1">
      <c r="E66" s="7" t="s">
        <v>105</v>
      </c>
    </row>
    <row r="67" spans="5:5" ht="13.5" customHeight="1">
      <c r="E67" s="7" t="s">
        <v>106</v>
      </c>
    </row>
    <row r="68" spans="5:5" ht="13.5" customHeight="1">
      <c r="E68" s="7" t="s">
        <v>107</v>
      </c>
    </row>
    <row r="69" spans="5:5" ht="13.5" customHeight="1">
      <c r="E69" s="7" t="s">
        <v>108</v>
      </c>
    </row>
    <row r="70" spans="5:5" ht="13.5" customHeight="1">
      <c r="E70" s="7" t="s">
        <v>109</v>
      </c>
    </row>
    <row r="71" spans="5:5" ht="13.5" customHeight="1">
      <c r="E71" s="7" t="s">
        <v>110</v>
      </c>
    </row>
    <row r="72" spans="5:5" ht="13.5" customHeight="1">
      <c r="E72" s="7" t="s">
        <v>111</v>
      </c>
    </row>
    <row r="73" spans="5:5" ht="13.5" customHeight="1">
      <c r="E73" s="7" t="s">
        <v>112</v>
      </c>
    </row>
    <row r="74" spans="5:5" ht="13.5" customHeight="1">
      <c r="E74" s="7" t="s">
        <v>113</v>
      </c>
    </row>
    <row r="75" spans="5:5" ht="13.5" customHeight="1">
      <c r="E75" s="7" t="s">
        <v>114</v>
      </c>
    </row>
    <row r="76" spans="5:5" ht="13.5" customHeight="1">
      <c r="E76" s="8"/>
    </row>
    <row r="77" spans="5:5" ht="13.5" customHeight="1">
      <c r="E77" s="8"/>
    </row>
    <row r="78" spans="5:5">
      <c r="E78" s="8"/>
    </row>
    <row r="79" spans="5:5">
      <c r="E79" s="8"/>
    </row>
    <row r="80" spans="5:5">
      <c r="E80" s="8"/>
    </row>
    <row r="81" spans="5:5">
      <c r="E81" s="8"/>
    </row>
    <row r="82" spans="5:5">
      <c r="E82" s="8"/>
    </row>
    <row r="83" spans="5:5">
      <c r="E83" s="8"/>
    </row>
    <row r="84" spans="5:5">
      <c r="E84" s="8"/>
    </row>
  </sheetData>
  <phoneticPr fontId="1"/>
  <pageMargins left="0.75" right="0.75" top="1" bottom="1" header="0.51200000000000001" footer="0.51200000000000001"/>
  <headerFooter alignWithMargins="0"/>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149"/>
  <sheetViews>
    <sheetView showGridLines="0" topLeftCell="A22" zoomScale="70" zoomScaleNormal="70" workbookViewId="0">
      <selection activeCell="S25" sqref="S25"/>
    </sheetView>
  </sheetViews>
  <sheetFormatPr defaultRowHeight="13.5"/>
  <sheetData>
    <row r="1" spans="1:2" ht="21">
      <c r="A1" s="122" t="s">
        <v>181</v>
      </c>
    </row>
    <row r="4" spans="1:2">
      <c r="A4" s="123" t="s">
        <v>183</v>
      </c>
      <c r="B4" t="s">
        <v>182</v>
      </c>
    </row>
    <row r="5" spans="1:2">
      <c r="B5" t="s">
        <v>184</v>
      </c>
    </row>
    <row r="42" spans="2:3">
      <c r="B42" t="s">
        <v>185</v>
      </c>
    </row>
    <row r="43" spans="2:3">
      <c r="C43" t="s">
        <v>186</v>
      </c>
    </row>
    <row r="46" spans="2:3">
      <c r="B46" t="s">
        <v>187</v>
      </c>
    </row>
    <row r="47" spans="2:3">
      <c r="C47" t="s">
        <v>188</v>
      </c>
    </row>
    <row r="49" spans="2:3">
      <c r="B49" t="s">
        <v>189</v>
      </c>
    </row>
    <row r="50" spans="2:3">
      <c r="C50" t="s">
        <v>190</v>
      </c>
    </row>
    <row r="52" spans="2:3">
      <c r="B52" t="s">
        <v>191</v>
      </c>
    </row>
    <row r="53" spans="2:3">
      <c r="C53" t="s">
        <v>193</v>
      </c>
    </row>
    <row r="55" spans="2:3">
      <c r="B55" t="s">
        <v>192</v>
      </c>
    </row>
    <row r="56" spans="2:3">
      <c r="C56" t="s">
        <v>194</v>
      </c>
    </row>
    <row r="58" spans="2:3">
      <c r="B58" t="s">
        <v>195</v>
      </c>
    </row>
    <row r="59" spans="2:3">
      <c r="C59" t="s">
        <v>196</v>
      </c>
    </row>
    <row r="61" spans="2:3">
      <c r="B61" t="s">
        <v>197</v>
      </c>
    </row>
    <row r="62" spans="2:3">
      <c r="C62" t="s">
        <v>198</v>
      </c>
    </row>
    <row r="64" spans="2:3">
      <c r="B64" t="s">
        <v>199</v>
      </c>
    </row>
    <row r="65" spans="2:3">
      <c r="C65" t="s">
        <v>202</v>
      </c>
    </row>
    <row r="66" spans="2:3">
      <c r="C66" t="s">
        <v>200</v>
      </c>
    </row>
    <row r="68" spans="2:3">
      <c r="B68" t="s">
        <v>201</v>
      </c>
    </row>
    <row r="69" spans="2:3">
      <c r="C69" t="s">
        <v>203</v>
      </c>
    </row>
    <row r="70" spans="2:3">
      <c r="C70" t="s">
        <v>204</v>
      </c>
    </row>
    <row r="72" spans="2:3">
      <c r="B72" t="s">
        <v>205</v>
      </c>
    </row>
    <row r="73" spans="2:3">
      <c r="C73" t="s">
        <v>206</v>
      </c>
    </row>
    <row r="74" spans="2:3">
      <c r="C74" t="s">
        <v>207</v>
      </c>
    </row>
    <row r="76" spans="2:3">
      <c r="B76" t="s">
        <v>208</v>
      </c>
    </row>
    <row r="77" spans="2:3">
      <c r="C77" t="s">
        <v>209</v>
      </c>
    </row>
    <row r="79" spans="2:3">
      <c r="B79" t="s">
        <v>210</v>
      </c>
    </row>
    <row r="80" spans="2:3">
      <c r="C80" t="s">
        <v>214</v>
      </c>
    </row>
    <row r="82" spans="2:29">
      <c r="B82" t="s">
        <v>211</v>
      </c>
    </row>
    <row r="83" spans="2:29">
      <c r="C83" t="s">
        <v>215</v>
      </c>
    </row>
    <row r="84" spans="2:29">
      <c r="C84" t="s">
        <v>216</v>
      </c>
    </row>
    <row r="85" spans="2:29">
      <c r="C85" s="125" t="s">
        <v>217</v>
      </c>
      <c r="D85" s="125"/>
      <c r="E85" s="125"/>
      <c r="F85" s="125"/>
      <c r="G85" s="125"/>
      <c r="H85" s="125"/>
      <c r="I85" s="125"/>
      <c r="J85" s="125"/>
      <c r="K85" s="125"/>
      <c r="L85" s="125"/>
      <c r="M85" s="125"/>
      <c r="N85" s="125"/>
      <c r="O85" s="125"/>
      <c r="P85" s="125"/>
      <c r="Q85" s="125"/>
      <c r="R85" s="125"/>
      <c r="S85" s="125"/>
      <c r="T85" s="125"/>
      <c r="U85" s="125"/>
      <c r="V85" s="125"/>
      <c r="W85" s="125"/>
      <c r="X85" s="125"/>
      <c r="Y85" s="125"/>
      <c r="Z85" s="125"/>
      <c r="AA85" s="125"/>
      <c r="AB85" s="125"/>
      <c r="AC85" s="125"/>
    </row>
    <row r="86" spans="2:29">
      <c r="C86" s="125"/>
      <c r="D86" s="125" t="s">
        <v>218</v>
      </c>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row>
    <row r="87" spans="2:29">
      <c r="C87" s="125"/>
      <c r="D87" s="126" t="s">
        <v>219</v>
      </c>
      <c r="E87" s="125" t="s">
        <v>220</v>
      </c>
      <c r="F87" s="125"/>
      <c r="G87" s="125"/>
      <c r="H87" s="125"/>
      <c r="I87" s="125"/>
      <c r="J87" s="125"/>
      <c r="L87" s="125"/>
      <c r="M87" s="125"/>
      <c r="N87" s="125"/>
      <c r="O87" s="125"/>
      <c r="P87" s="125"/>
      <c r="Q87" s="125"/>
      <c r="R87" s="125"/>
      <c r="S87" s="125"/>
      <c r="T87" s="125"/>
      <c r="U87" s="125"/>
      <c r="V87" s="125"/>
      <c r="W87" s="125"/>
      <c r="X87" s="125"/>
      <c r="Y87" s="125"/>
      <c r="Z87" s="125"/>
      <c r="AA87" s="125"/>
      <c r="AB87" s="125"/>
      <c r="AC87" s="125"/>
    </row>
    <row r="88" spans="2:29">
      <c r="C88" s="125"/>
      <c r="D88" s="126"/>
      <c r="E88" s="125" t="s">
        <v>1</v>
      </c>
      <c r="F88" s="125" t="s">
        <v>226</v>
      </c>
      <c r="G88" s="125"/>
      <c r="H88" s="125"/>
      <c r="J88" s="125"/>
      <c r="L88" s="125"/>
      <c r="M88" s="125"/>
      <c r="N88" s="125"/>
      <c r="O88" s="125"/>
      <c r="P88" s="125"/>
      <c r="Q88" s="125"/>
      <c r="R88" s="125"/>
      <c r="S88" s="125"/>
      <c r="T88" s="125"/>
      <c r="U88" s="125"/>
      <c r="V88" s="125"/>
      <c r="W88" s="125"/>
      <c r="X88" s="125"/>
      <c r="Y88" s="125"/>
      <c r="Z88" s="125"/>
      <c r="AA88" s="125"/>
      <c r="AB88" s="125"/>
      <c r="AC88" s="125"/>
    </row>
    <row r="89" spans="2:29">
      <c r="C89" s="125"/>
      <c r="D89" s="126"/>
      <c r="E89" s="125" t="s">
        <v>5</v>
      </c>
      <c r="F89" s="125" t="s">
        <v>221</v>
      </c>
      <c r="G89" s="125"/>
      <c r="H89" s="125"/>
      <c r="J89" s="125"/>
      <c r="L89" s="125"/>
      <c r="M89" s="125"/>
      <c r="N89" s="125"/>
      <c r="O89" s="125"/>
      <c r="P89" s="125"/>
      <c r="Q89" s="125"/>
      <c r="R89" s="125"/>
      <c r="S89" s="125"/>
      <c r="T89" s="125"/>
      <c r="U89" s="125"/>
      <c r="V89" s="125"/>
      <c r="W89" s="125"/>
      <c r="X89" s="125"/>
      <c r="Y89" s="125"/>
      <c r="Z89" s="125"/>
      <c r="AA89" s="125"/>
      <c r="AB89" s="125"/>
      <c r="AC89" s="125"/>
    </row>
    <row r="90" spans="2:29">
      <c r="C90" s="125"/>
      <c r="D90" s="126" t="s">
        <v>222</v>
      </c>
      <c r="E90" s="125" t="s">
        <v>223</v>
      </c>
      <c r="F90" s="125"/>
      <c r="G90" s="125"/>
      <c r="H90" s="125"/>
      <c r="J90" s="125"/>
      <c r="L90" s="125"/>
      <c r="M90" s="125"/>
      <c r="N90" s="125"/>
      <c r="O90" s="125"/>
      <c r="P90" s="125"/>
      <c r="Q90" s="125"/>
      <c r="R90" s="125"/>
      <c r="S90" s="125"/>
      <c r="T90" s="125"/>
      <c r="U90" s="125"/>
      <c r="V90" s="125"/>
      <c r="W90" s="125"/>
      <c r="X90" s="125"/>
      <c r="Y90" s="125"/>
      <c r="Z90" s="125"/>
      <c r="AA90" s="125"/>
      <c r="AB90" s="125"/>
      <c r="AC90" s="125"/>
    </row>
    <row r="91" spans="2:29">
      <c r="C91" s="125"/>
      <c r="D91" s="126"/>
      <c r="E91" s="125" t="s">
        <v>224</v>
      </c>
      <c r="F91" s="125"/>
      <c r="G91" s="125"/>
      <c r="H91" s="125"/>
      <c r="I91" s="125"/>
      <c r="J91" s="125"/>
      <c r="L91" s="125"/>
      <c r="M91" s="125"/>
      <c r="N91" s="125"/>
      <c r="O91" s="125"/>
      <c r="P91" s="125"/>
      <c r="Q91" s="125"/>
      <c r="R91" s="125"/>
      <c r="S91" s="125"/>
      <c r="T91" s="125"/>
      <c r="U91" s="125"/>
      <c r="V91" s="125"/>
      <c r="W91" s="125"/>
      <c r="X91" s="125"/>
      <c r="Y91" s="125"/>
      <c r="Z91" s="125"/>
      <c r="AA91" s="125"/>
      <c r="AB91" s="125"/>
      <c r="AC91" s="125"/>
    </row>
    <row r="92" spans="2:29">
      <c r="C92" s="125"/>
      <c r="D92" s="126"/>
      <c r="E92" s="125" t="s">
        <v>230</v>
      </c>
      <c r="F92" s="125"/>
      <c r="G92" s="125"/>
      <c r="H92" s="125"/>
      <c r="I92" s="125"/>
      <c r="J92" s="125"/>
      <c r="L92" s="125"/>
      <c r="M92" s="125"/>
      <c r="N92" s="125"/>
      <c r="O92" s="125"/>
      <c r="P92" s="125"/>
      <c r="Q92" s="125"/>
      <c r="R92" s="125"/>
      <c r="S92" s="125"/>
      <c r="T92" s="125"/>
      <c r="U92" s="125"/>
      <c r="V92" s="125"/>
      <c r="W92" s="125"/>
      <c r="X92" s="125"/>
      <c r="Y92" s="125"/>
      <c r="Z92" s="125"/>
      <c r="AA92" s="125"/>
      <c r="AB92" s="125"/>
      <c r="AC92" s="125"/>
    </row>
    <row r="93" spans="2:29">
      <c r="C93" s="125"/>
      <c r="D93" s="125"/>
      <c r="E93" s="125" t="s">
        <v>231</v>
      </c>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row>
    <row r="94" spans="2:29">
      <c r="C94" s="125"/>
      <c r="D94" s="125"/>
      <c r="E94" s="125"/>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row>
    <row r="95" spans="2:29">
      <c r="C95" s="125"/>
      <c r="D95" s="125" t="s">
        <v>225</v>
      </c>
      <c r="E95" s="125"/>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row>
    <row r="96" spans="2:29">
      <c r="C96" s="125"/>
      <c r="D96" s="126" t="s">
        <v>219</v>
      </c>
      <c r="E96" s="125" t="s">
        <v>220</v>
      </c>
      <c r="F96" s="125"/>
      <c r="G96" s="125"/>
      <c r="H96" s="125"/>
      <c r="I96" s="125"/>
      <c r="J96" s="125"/>
      <c r="K96" s="125"/>
      <c r="M96" s="125"/>
      <c r="N96" s="125"/>
      <c r="O96" s="125"/>
      <c r="P96" s="125"/>
      <c r="Q96" s="125"/>
      <c r="R96" s="125"/>
      <c r="S96" s="125"/>
      <c r="T96" s="125"/>
      <c r="U96" s="125"/>
      <c r="V96" s="125"/>
      <c r="W96" s="125"/>
      <c r="X96" s="125"/>
      <c r="Y96" s="125"/>
      <c r="Z96" s="125"/>
      <c r="AA96" s="125"/>
      <c r="AB96" s="125"/>
      <c r="AC96" s="125"/>
    </row>
    <row r="97" spans="3:29">
      <c r="C97" s="125"/>
      <c r="D97" s="126"/>
      <c r="E97" s="125" t="s">
        <v>1</v>
      </c>
      <c r="F97" s="125" t="s">
        <v>226</v>
      </c>
      <c r="G97" s="125"/>
      <c r="H97" s="125"/>
      <c r="J97" s="125"/>
      <c r="K97" s="125"/>
      <c r="M97" s="125"/>
      <c r="N97" s="125"/>
      <c r="O97" s="125"/>
      <c r="P97" s="125"/>
      <c r="Q97" s="125"/>
      <c r="R97" s="125"/>
      <c r="S97" s="125"/>
      <c r="T97" s="125"/>
      <c r="U97" s="125"/>
      <c r="V97" s="125"/>
      <c r="W97" s="125"/>
      <c r="X97" s="125"/>
      <c r="Y97" s="125"/>
      <c r="Z97" s="125"/>
      <c r="AA97" s="125"/>
      <c r="AB97" s="125"/>
      <c r="AC97" s="125"/>
    </row>
    <row r="98" spans="3:29">
      <c r="C98" s="125"/>
      <c r="D98" s="126"/>
      <c r="E98" s="125" t="s">
        <v>5</v>
      </c>
      <c r="F98" s="125" t="s">
        <v>221</v>
      </c>
      <c r="G98" s="125"/>
      <c r="H98" s="125"/>
      <c r="J98" s="125"/>
      <c r="K98" s="125"/>
      <c r="M98" s="125"/>
      <c r="N98" s="125"/>
      <c r="O98" s="125"/>
      <c r="P98" s="125"/>
      <c r="Q98" s="125"/>
      <c r="R98" s="125"/>
      <c r="S98" s="125"/>
      <c r="T98" s="125"/>
      <c r="U98" s="125"/>
      <c r="V98" s="125"/>
      <c r="W98" s="125"/>
      <c r="X98" s="125"/>
      <c r="Y98" s="125"/>
      <c r="Z98" s="125"/>
      <c r="AA98" s="125"/>
      <c r="AB98" s="125"/>
      <c r="AC98" s="125"/>
    </row>
    <row r="99" spans="3:29">
      <c r="C99" s="125"/>
      <c r="D99" s="126" t="s">
        <v>227</v>
      </c>
      <c r="E99" s="125" t="s">
        <v>223</v>
      </c>
      <c r="F99" s="125"/>
      <c r="G99" s="125"/>
      <c r="H99" s="125"/>
      <c r="I99" s="125"/>
      <c r="J99" s="125"/>
      <c r="K99" s="125"/>
      <c r="M99" s="125"/>
      <c r="N99" s="125"/>
      <c r="O99" s="125"/>
      <c r="P99" s="125"/>
      <c r="Q99" s="125"/>
      <c r="R99" s="125"/>
      <c r="S99" s="125"/>
      <c r="T99" s="125"/>
      <c r="U99" s="125"/>
      <c r="V99" s="125"/>
      <c r="W99" s="125"/>
      <c r="X99" s="125"/>
      <c r="Y99" s="125"/>
      <c r="Z99" s="125"/>
      <c r="AA99" s="125"/>
      <c r="AB99" s="125"/>
      <c r="AC99" s="125"/>
    </row>
    <row r="100" spans="3:29">
      <c r="C100" s="125"/>
      <c r="D100" s="126"/>
      <c r="E100" s="125" t="s">
        <v>257</v>
      </c>
      <c r="F100" s="125"/>
      <c r="G100" s="125"/>
      <c r="H100" s="125"/>
      <c r="I100" s="125"/>
      <c r="J100" s="125"/>
      <c r="K100" s="125"/>
      <c r="M100" s="125"/>
      <c r="N100" s="125"/>
      <c r="O100" s="125"/>
      <c r="P100" s="125"/>
      <c r="Q100" s="125"/>
      <c r="R100" s="125"/>
      <c r="S100" s="125"/>
      <c r="T100" s="125"/>
      <c r="U100" s="125"/>
      <c r="V100" s="125"/>
      <c r="W100" s="125"/>
      <c r="X100" s="125"/>
      <c r="Y100" s="125"/>
      <c r="Z100" s="125"/>
      <c r="AA100" s="125"/>
      <c r="AB100" s="125"/>
      <c r="AC100" s="125"/>
    </row>
    <row r="101" spans="3:29">
      <c r="C101" s="125"/>
      <c r="D101" s="125"/>
      <c r="E101" s="125" t="s">
        <v>258</v>
      </c>
      <c r="F101" s="125"/>
      <c r="G101" s="125"/>
      <c r="H101" s="125"/>
      <c r="I101" s="125"/>
      <c r="J101" s="125"/>
      <c r="K101" s="125"/>
      <c r="M101" s="125"/>
      <c r="N101" s="125"/>
      <c r="O101" s="125"/>
      <c r="P101" s="125"/>
      <c r="Q101" s="125"/>
      <c r="R101" s="125"/>
      <c r="S101" s="125"/>
      <c r="T101" s="125"/>
      <c r="U101" s="125"/>
      <c r="V101" s="125"/>
      <c r="W101" s="125"/>
      <c r="X101" s="125"/>
      <c r="Y101" s="125"/>
      <c r="Z101" s="125"/>
      <c r="AA101" s="125"/>
      <c r="AB101" s="125"/>
      <c r="AC101" s="125"/>
    </row>
    <row r="102" spans="3:29">
      <c r="C102" s="125"/>
      <c r="D102" s="125"/>
      <c r="E102" s="125"/>
      <c r="F102" s="125"/>
      <c r="G102" s="125"/>
      <c r="H102" s="125"/>
      <c r="I102" s="125"/>
      <c r="J102" s="125"/>
      <c r="K102" s="125"/>
      <c r="L102" s="125"/>
      <c r="M102" s="125"/>
      <c r="N102" s="125"/>
      <c r="O102" s="125"/>
      <c r="P102" s="125"/>
      <c r="Q102" s="125"/>
      <c r="R102" s="125"/>
      <c r="S102" s="125"/>
      <c r="T102" s="125"/>
      <c r="U102" s="125"/>
      <c r="V102" s="125"/>
      <c r="W102" s="125"/>
      <c r="X102" s="125"/>
      <c r="Y102" s="125"/>
      <c r="Z102" s="125"/>
      <c r="AA102" s="125"/>
      <c r="AB102" s="125"/>
      <c r="AC102" s="125"/>
    </row>
    <row r="103" spans="3:29">
      <c r="C103" s="125"/>
      <c r="D103" s="125" t="s">
        <v>228</v>
      </c>
      <c r="E103" s="125"/>
      <c r="F103" s="125"/>
      <c r="G103" s="125"/>
      <c r="H103" s="125"/>
      <c r="I103" s="125"/>
      <c r="J103" s="125"/>
      <c r="K103" s="125"/>
      <c r="L103" s="125"/>
      <c r="M103" s="125"/>
      <c r="N103" s="125"/>
      <c r="O103" s="125"/>
      <c r="P103" s="125"/>
      <c r="Q103" s="125"/>
      <c r="R103" s="125"/>
      <c r="S103" s="125"/>
      <c r="T103" s="125"/>
      <c r="U103" s="125"/>
      <c r="V103" s="125"/>
      <c r="W103" s="125"/>
      <c r="X103" s="125"/>
      <c r="Y103" s="125"/>
      <c r="Z103" s="125"/>
      <c r="AA103" s="125"/>
      <c r="AB103" s="125"/>
      <c r="AC103" s="125"/>
    </row>
    <row r="104" spans="3:29">
      <c r="C104" s="125"/>
      <c r="D104" s="126" t="s">
        <v>219</v>
      </c>
      <c r="E104" s="125" t="s">
        <v>220</v>
      </c>
      <c r="F104" s="125"/>
      <c r="G104" s="125"/>
      <c r="H104" s="125"/>
      <c r="I104" s="125"/>
      <c r="J104" s="125"/>
      <c r="K104" s="125"/>
      <c r="L104" s="125"/>
      <c r="M104" s="125"/>
      <c r="O104" s="125"/>
      <c r="P104" s="125"/>
      <c r="Q104" s="125"/>
      <c r="R104" s="125"/>
      <c r="S104" s="125"/>
      <c r="T104" s="125"/>
      <c r="U104" s="125"/>
      <c r="V104" s="125"/>
      <c r="W104" s="125"/>
      <c r="X104" s="125"/>
      <c r="Y104" s="125"/>
      <c r="Z104" s="125"/>
      <c r="AA104" s="125"/>
      <c r="AB104" s="125"/>
      <c r="AC104" s="125"/>
    </row>
    <row r="105" spans="3:29">
      <c r="C105" s="125"/>
      <c r="D105" s="126"/>
      <c r="E105" s="125" t="s">
        <v>1</v>
      </c>
      <c r="F105" s="125" t="s">
        <v>236</v>
      </c>
      <c r="G105" s="125"/>
      <c r="H105" s="125"/>
      <c r="J105" s="125"/>
      <c r="K105" s="125"/>
      <c r="L105" s="125"/>
      <c r="M105" s="125"/>
      <c r="O105" s="125"/>
      <c r="P105" s="125"/>
      <c r="Q105" s="125"/>
      <c r="R105" s="125"/>
      <c r="S105" s="125"/>
      <c r="T105" s="125"/>
      <c r="U105" s="125"/>
      <c r="V105" s="125"/>
      <c r="W105" s="125"/>
      <c r="X105" s="125"/>
      <c r="Y105" s="125"/>
      <c r="Z105" s="125"/>
      <c r="AA105" s="125"/>
      <c r="AB105" s="125"/>
      <c r="AC105" s="125"/>
    </row>
    <row r="106" spans="3:29">
      <c r="C106" s="125"/>
      <c r="D106" s="126"/>
      <c r="E106" s="125" t="s">
        <v>5</v>
      </c>
      <c r="F106" s="125" t="s">
        <v>237</v>
      </c>
      <c r="G106" s="125"/>
      <c r="H106" s="125"/>
      <c r="J106" s="125"/>
      <c r="K106" s="125"/>
      <c r="L106" s="125"/>
      <c r="M106" s="125"/>
      <c r="O106" s="125"/>
      <c r="P106" s="125"/>
      <c r="Q106" s="125"/>
      <c r="R106" s="125"/>
      <c r="S106" s="125"/>
      <c r="T106" s="125"/>
      <c r="U106" s="125"/>
      <c r="V106" s="125"/>
      <c r="W106" s="125"/>
      <c r="X106" s="125"/>
      <c r="Y106" s="125"/>
      <c r="Z106" s="125"/>
      <c r="AA106" s="125"/>
      <c r="AB106" s="125"/>
      <c r="AC106" s="125"/>
    </row>
    <row r="107" spans="3:29">
      <c r="C107" s="125"/>
      <c r="D107" s="126" t="s">
        <v>227</v>
      </c>
      <c r="E107" s="125" t="s">
        <v>223</v>
      </c>
      <c r="F107" s="125"/>
      <c r="G107" s="125"/>
      <c r="H107" s="125"/>
      <c r="I107" s="125"/>
      <c r="J107" s="125"/>
      <c r="K107" s="125"/>
      <c r="L107" s="125"/>
      <c r="M107" s="125"/>
      <c r="O107" s="125"/>
      <c r="P107" s="125"/>
      <c r="Q107" s="125"/>
      <c r="R107" s="125"/>
      <c r="S107" s="125"/>
      <c r="T107" s="125"/>
      <c r="U107" s="125"/>
      <c r="V107" s="125"/>
      <c r="W107" s="125"/>
      <c r="X107" s="125"/>
      <c r="Y107" s="125"/>
      <c r="Z107" s="125"/>
      <c r="AA107" s="125"/>
      <c r="AB107" s="125"/>
      <c r="AC107" s="125"/>
    </row>
    <row r="108" spans="3:29">
      <c r="C108" s="125"/>
      <c r="D108" s="126"/>
      <c r="E108" s="125" t="s">
        <v>229</v>
      </c>
      <c r="F108" s="125"/>
      <c r="G108" s="125"/>
      <c r="H108" s="125"/>
      <c r="I108" s="125"/>
      <c r="J108" s="125"/>
      <c r="K108" s="125"/>
      <c r="L108" s="125"/>
      <c r="M108" s="125"/>
      <c r="O108" s="125"/>
      <c r="P108" s="125"/>
      <c r="Q108" s="125"/>
      <c r="R108" s="125"/>
      <c r="S108" s="125"/>
      <c r="T108" s="125"/>
      <c r="U108" s="125"/>
      <c r="V108" s="125"/>
      <c r="W108" s="125"/>
      <c r="X108" s="125"/>
      <c r="Y108" s="125"/>
      <c r="Z108" s="125"/>
      <c r="AA108" s="125"/>
      <c r="AB108" s="125"/>
      <c r="AC108" s="125"/>
    </row>
    <row r="109" spans="3:29">
      <c r="C109" s="125"/>
      <c r="D109" s="125"/>
      <c r="E109" s="125" t="s">
        <v>258</v>
      </c>
      <c r="F109" s="125"/>
      <c r="G109" s="125"/>
      <c r="H109" s="125"/>
      <c r="I109" s="125"/>
      <c r="J109" s="125"/>
      <c r="K109" s="125"/>
      <c r="L109" s="125"/>
      <c r="M109" s="125"/>
      <c r="O109" s="125"/>
      <c r="P109" s="125"/>
      <c r="Q109" s="125"/>
      <c r="R109" s="125"/>
      <c r="S109" s="125"/>
      <c r="T109" s="125"/>
      <c r="U109" s="125"/>
      <c r="V109" s="125"/>
      <c r="W109" s="125"/>
      <c r="X109" s="125"/>
      <c r="Y109" s="125"/>
      <c r="Z109" s="125"/>
      <c r="AA109" s="125"/>
      <c r="AB109" s="125"/>
      <c r="AC109" s="125"/>
    </row>
    <row r="110" spans="3:29">
      <c r="C110" s="125"/>
      <c r="D110" s="125"/>
      <c r="E110" s="125"/>
      <c r="F110" s="125"/>
      <c r="G110" s="125"/>
      <c r="H110" s="125"/>
      <c r="I110" s="125"/>
      <c r="J110" s="125"/>
      <c r="K110" s="125"/>
      <c r="L110" s="125"/>
      <c r="M110" s="125"/>
      <c r="O110" s="125"/>
      <c r="P110" s="125"/>
      <c r="Q110" s="125"/>
      <c r="R110" s="125"/>
      <c r="S110" s="125"/>
      <c r="T110" s="125"/>
      <c r="U110" s="125"/>
      <c r="V110" s="125"/>
      <c r="W110" s="125"/>
      <c r="X110" s="125"/>
      <c r="Y110" s="125"/>
      <c r="Z110" s="125"/>
      <c r="AA110" s="125"/>
      <c r="AB110" s="125"/>
      <c r="AC110" s="125"/>
    </row>
    <row r="111" spans="3:29">
      <c r="C111" s="125"/>
      <c r="D111" s="125" t="s">
        <v>232</v>
      </c>
      <c r="E111" s="125"/>
      <c r="F111" s="125"/>
      <c r="G111" s="125"/>
      <c r="H111" s="125"/>
      <c r="I111" s="125"/>
      <c r="J111" s="125"/>
      <c r="K111" s="125"/>
      <c r="L111" s="125"/>
      <c r="M111" s="125"/>
      <c r="O111" s="125"/>
      <c r="P111" s="125"/>
      <c r="Q111" s="125"/>
      <c r="R111" s="125"/>
      <c r="S111" s="125"/>
      <c r="T111" s="125"/>
      <c r="U111" s="125"/>
      <c r="V111" s="125"/>
      <c r="W111" s="125"/>
      <c r="X111" s="125"/>
      <c r="Y111" s="125"/>
      <c r="Z111" s="125"/>
      <c r="AA111" s="125"/>
      <c r="AB111" s="125"/>
      <c r="AC111" s="125"/>
    </row>
    <row r="112" spans="3:29">
      <c r="C112" s="125"/>
      <c r="D112" s="126" t="s">
        <v>233</v>
      </c>
      <c r="E112" s="125" t="s">
        <v>234</v>
      </c>
      <c r="F112" s="125"/>
      <c r="G112" s="125"/>
      <c r="H112" s="125"/>
      <c r="I112" s="125"/>
      <c r="J112" s="125"/>
      <c r="K112" s="125"/>
      <c r="L112" s="125"/>
      <c r="M112" s="125"/>
      <c r="O112" s="125"/>
      <c r="P112" s="125"/>
      <c r="Q112" s="125"/>
      <c r="R112" s="125"/>
      <c r="S112" s="125"/>
      <c r="T112" s="125"/>
      <c r="U112" s="125"/>
      <c r="V112" s="125"/>
      <c r="W112" s="125"/>
      <c r="X112" s="125"/>
      <c r="Y112" s="125"/>
      <c r="Z112" s="125"/>
      <c r="AA112" s="125"/>
      <c r="AB112" s="125"/>
      <c r="AC112" s="125"/>
    </row>
    <row r="113" spans="2:29">
      <c r="C113" s="125"/>
      <c r="D113" s="125"/>
      <c r="E113" s="125" t="s">
        <v>235</v>
      </c>
      <c r="F113" s="125" t="s">
        <v>238</v>
      </c>
      <c r="G113" s="125"/>
      <c r="H113" s="125"/>
      <c r="I113" s="125"/>
      <c r="J113" s="125"/>
      <c r="K113" s="125"/>
      <c r="L113" s="125"/>
      <c r="M113" s="125"/>
      <c r="O113" s="125"/>
      <c r="P113" s="125"/>
      <c r="Q113" s="125"/>
      <c r="R113" s="125"/>
      <c r="S113" s="125"/>
      <c r="T113" s="125"/>
      <c r="U113" s="125"/>
      <c r="V113" s="125"/>
      <c r="W113" s="125"/>
      <c r="X113" s="125"/>
      <c r="Y113" s="125"/>
      <c r="Z113" s="125"/>
      <c r="AA113" s="125"/>
      <c r="AB113" s="125"/>
      <c r="AC113" s="125"/>
    </row>
    <row r="114" spans="2:29">
      <c r="E114" s="125" t="s">
        <v>239</v>
      </c>
      <c r="F114" t="s">
        <v>240</v>
      </c>
    </row>
    <row r="115" spans="2:29">
      <c r="D115" s="127" t="s">
        <v>241</v>
      </c>
      <c r="E115" s="125" t="s">
        <v>242</v>
      </c>
    </row>
    <row r="116" spans="2:29">
      <c r="E116" s="125" t="s">
        <v>243</v>
      </c>
    </row>
    <row r="117" spans="2:29">
      <c r="E117" s="125" t="s">
        <v>244</v>
      </c>
    </row>
    <row r="118" spans="2:29">
      <c r="E118" s="125"/>
    </row>
    <row r="119" spans="2:29">
      <c r="B119" t="s">
        <v>212</v>
      </c>
    </row>
    <row r="120" spans="2:29">
      <c r="C120" t="s">
        <v>245</v>
      </c>
    </row>
    <row r="121" spans="2:29">
      <c r="C121" t="s">
        <v>246</v>
      </c>
    </row>
    <row r="122" spans="2:29">
      <c r="C122" t="s">
        <v>247</v>
      </c>
    </row>
    <row r="123" spans="2:29">
      <c r="C123" t="s">
        <v>248</v>
      </c>
    </row>
    <row r="124" spans="2:29">
      <c r="C124" t="s">
        <v>249</v>
      </c>
    </row>
    <row r="125" spans="2:29">
      <c r="C125" t="s">
        <v>250</v>
      </c>
    </row>
    <row r="127" spans="2:29">
      <c r="B127" t="s">
        <v>213</v>
      </c>
    </row>
    <row r="128" spans="2:29">
      <c r="C128" t="s">
        <v>251</v>
      </c>
    </row>
    <row r="130" spans="2:4">
      <c r="B130" t="s">
        <v>252</v>
      </c>
    </row>
    <row r="131" spans="2:4">
      <c r="C131" t="s">
        <v>254</v>
      </c>
    </row>
    <row r="132" spans="2:4">
      <c r="C132" t="s">
        <v>255</v>
      </c>
    </row>
    <row r="133" spans="2:4">
      <c r="C133" t="s">
        <v>256</v>
      </c>
    </row>
    <row r="135" spans="2:4">
      <c r="B135" t="s">
        <v>253</v>
      </c>
    </row>
    <row r="136" spans="2:4">
      <c r="C136" t="s">
        <v>259</v>
      </c>
    </row>
    <row r="138" spans="2:4">
      <c r="B138" t="s">
        <v>260</v>
      </c>
    </row>
    <row r="139" spans="2:4">
      <c r="C139" t="s">
        <v>261</v>
      </c>
    </row>
    <row r="140" spans="2:4">
      <c r="C140" t="s">
        <v>262</v>
      </c>
    </row>
    <row r="141" spans="2:4">
      <c r="C141">
        <v>1</v>
      </c>
      <c r="D141" t="s">
        <v>263</v>
      </c>
    </row>
    <row r="142" spans="2:4">
      <c r="C142">
        <v>2</v>
      </c>
      <c r="D142" t="s">
        <v>264</v>
      </c>
    </row>
    <row r="143" spans="2:4">
      <c r="C143">
        <v>3</v>
      </c>
      <c r="D143" t="s">
        <v>265</v>
      </c>
    </row>
    <row r="145" spans="2:3">
      <c r="B145" t="s">
        <v>266</v>
      </c>
    </row>
    <row r="146" spans="2:3">
      <c r="C146" t="s">
        <v>267</v>
      </c>
    </row>
    <row r="147" spans="2:3">
      <c r="C147" t="s">
        <v>270</v>
      </c>
    </row>
    <row r="148" spans="2:3">
      <c r="C148" t="s">
        <v>268</v>
      </c>
    </row>
    <row r="149" spans="2:3">
      <c r="C149" t="s">
        <v>269</v>
      </c>
    </row>
  </sheetData>
  <phoneticPr fontId="10"/>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8</vt:i4>
      </vt:variant>
    </vt:vector>
  </HeadingPairs>
  <TitlesOfParts>
    <vt:vector size="11" baseType="lpstr">
      <vt:lpstr>集計用紙 </vt:lpstr>
      <vt:lpstr>選択データ</vt:lpstr>
      <vt:lpstr>説明</vt:lpstr>
      <vt:lpstr>Class</vt:lpstr>
      <vt:lpstr>Heat</vt:lpstr>
      <vt:lpstr>Point</vt:lpstr>
      <vt:lpstr>'集計用紙 '!Print_Area</vt:lpstr>
      <vt:lpstr>Round</vt:lpstr>
      <vt:lpstr>大会名.</vt:lpstr>
      <vt:lpstr>大会目</vt:lpstr>
      <vt:lpstr>日時</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B03</dc:creator>
  <cp:lastModifiedBy>B01</cp:lastModifiedBy>
  <cp:lastPrinted>2015-11-12T08:20:50Z</cp:lastPrinted>
  <dcterms:created xsi:type="dcterms:W3CDTF">2015-10-01T07:44:04Z</dcterms:created>
  <dcterms:modified xsi:type="dcterms:W3CDTF">2015-12-01T01:22:05Z</dcterms:modified>
</cp:coreProperties>
</file>